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りんごさん\Downloads\"/>
    </mc:Choice>
  </mc:AlternateContent>
  <xr:revisionPtr revIDLastSave="0" documentId="13_ncr:1_{43902DFE-670D-42B1-BCB6-670C4A616D65}" xr6:coauthVersionLast="47" xr6:coauthVersionMax="47" xr10:uidLastSave="{00000000-0000-0000-0000-000000000000}"/>
  <bookViews>
    <workbookView xWindow="1020" yWindow="520" windowWidth="17560" windowHeight="9540" xr2:uid="{00000000-000D-0000-FFFF-FFFF00000000}"/>
  </bookViews>
  <sheets>
    <sheet name="例題1" sheetId="16" r:id="rId1"/>
    <sheet name="例題2" sheetId="21" r:id="rId2"/>
    <sheet name="白紙" sheetId="10" r:id="rId3"/>
    <sheet name="【表】設計用屋外温度" sheetId="12" r:id="rId4"/>
    <sheet name="【表】実行温度差" sheetId="14" r:id="rId5"/>
    <sheet name="【表】ガラス面標準日射取得" sheetId="17" r:id="rId6"/>
    <sheet name="【表】アルミサッシの隙間風量" sheetId="20" r:id="rId7"/>
    <sheet name="【表】その他" sheetId="13" r:id="rId8"/>
  </sheets>
  <definedNames>
    <definedName name="_xlnm.Print_Area" localSheetId="2">白紙!$A$1:$AN$58</definedName>
    <definedName name="_xlnm.Print_Area" localSheetId="0">例題1!$A$1:$BE$58</definedName>
    <definedName name="_xlnm.Print_Area" localSheetId="1">例題2!$A$1:$BE$58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1" l="1"/>
  <c r="R31" i="21"/>
  <c r="AB15" i="21"/>
  <c r="S5" i="21"/>
  <c r="AF40" i="21" s="1"/>
  <c r="H11" i="21"/>
  <c r="L11" i="21"/>
  <c r="P11" i="21" s="1"/>
  <c r="H12" i="21"/>
  <c r="L12" i="21" s="1"/>
  <c r="P12" i="21" s="1"/>
  <c r="R12" i="21"/>
  <c r="X12" i="21"/>
  <c r="AB12" i="21"/>
  <c r="AF12" i="21"/>
  <c r="H13" i="21"/>
  <c r="L13" i="21"/>
  <c r="P13" i="21"/>
  <c r="R13" i="21"/>
  <c r="V13" i="21"/>
  <c r="X13" i="21"/>
  <c r="Z13" i="21"/>
  <c r="AB13" i="21"/>
  <c r="AD13" i="21"/>
  <c r="AF13" i="21"/>
  <c r="AH13" i="21" s="1"/>
  <c r="H14" i="21"/>
  <c r="L14" i="21"/>
  <c r="P14" i="21"/>
  <c r="R14" i="21"/>
  <c r="V14" i="21"/>
  <c r="X14" i="21"/>
  <c r="Z14" i="21"/>
  <c r="AB14" i="21"/>
  <c r="AD14" i="21"/>
  <c r="AF14" i="21"/>
  <c r="AH14" i="21"/>
  <c r="H16" i="21"/>
  <c r="L16" i="21" s="1"/>
  <c r="P16" i="21" s="1"/>
  <c r="R16" i="21"/>
  <c r="X16" i="21"/>
  <c r="AB16" i="21"/>
  <c r="AF16" i="21"/>
  <c r="H17" i="21"/>
  <c r="L17" i="21" s="1"/>
  <c r="P17" i="21" s="1"/>
  <c r="H18" i="21"/>
  <c r="L18" i="21" s="1"/>
  <c r="P18" i="21"/>
  <c r="R18" i="21"/>
  <c r="V18" i="21" s="1"/>
  <c r="X18" i="21"/>
  <c r="Z18" i="21" s="1"/>
  <c r="AB18" i="21"/>
  <c r="AD18" i="21" s="1"/>
  <c r="AF18" i="21"/>
  <c r="AH18" i="21" s="1"/>
  <c r="H19" i="21"/>
  <c r="L19" i="21" s="1"/>
  <c r="P19" i="21"/>
  <c r="R19" i="21"/>
  <c r="V19" i="21" s="1"/>
  <c r="X19" i="21"/>
  <c r="Z19" i="21" s="1"/>
  <c r="AB19" i="21"/>
  <c r="AD19" i="21" s="1"/>
  <c r="AF19" i="21"/>
  <c r="AH19" i="21"/>
  <c r="H20" i="21"/>
  <c r="L20" i="21"/>
  <c r="P20" i="21"/>
  <c r="R20" i="21"/>
  <c r="V20" i="21"/>
  <c r="X20" i="21"/>
  <c r="Z20" i="21" s="1"/>
  <c r="AB20" i="21"/>
  <c r="AD20" i="21"/>
  <c r="AF20" i="21"/>
  <c r="AH20" i="21"/>
  <c r="AV53" i="21"/>
  <c r="D36" i="21" s="1"/>
  <c r="AF47" i="21"/>
  <c r="AB47" i="21"/>
  <c r="X47" i="21"/>
  <c r="R47" i="21"/>
  <c r="AF42" i="21"/>
  <c r="AB42" i="21"/>
  <c r="X42" i="21"/>
  <c r="R42" i="21"/>
  <c r="H42" i="21" s="1"/>
  <c r="L42" i="21"/>
  <c r="I34" i="21"/>
  <c r="AF34" i="21" s="1"/>
  <c r="D34" i="21"/>
  <c r="N34" i="21" s="1"/>
  <c r="N37" i="21" s="1"/>
  <c r="AU33" i="21"/>
  <c r="X28" i="21" s="1"/>
  <c r="Z28" i="21" s="1"/>
  <c r="AU32" i="21"/>
  <c r="AB27" i="21" s="1"/>
  <c r="AD27" i="21" s="1"/>
  <c r="AU31" i="21"/>
  <c r="AB25" i="21" s="1"/>
  <c r="AD25" i="21" s="1"/>
  <c r="AF31" i="21"/>
  <c r="AU30" i="21"/>
  <c r="X24" i="21" s="1"/>
  <c r="Z24" i="21" s="1"/>
  <c r="R28" i="21"/>
  <c r="V28" i="21" s="1"/>
  <c r="J28" i="21"/>
  <c r="AF27" i="21"/>
  <c r="AH27" i="21" s="1"/>
  <c r="J27" i="21"/>
  <c r="BB25" i="21"/>
  <c r="BA25" i="21"/>
  <c r="AZ25" i="21"/>
  <c r="AY25" i="21"/>
  <c r="AX25" i="21"/>
  <c r="AF25" i="21"/>
  <c r="AH25" i="21" s="1"/>
  <c r="H25" i="21"/>
  <c r="J25" i="21" s="1"/>
  <c r="BB24" i="21"/>
  <c r="BA24" i="21"/>
  <c r="AZ24" i="21"/>
  <c r="AY24" i="21"/>
  <c r="AX24" i="21"/>
  <c r="AF24" i="21"/>
  <c r="AH24" i="21" s="1"/>
  <c r="AF26" i="21" s="1"/>
  <c r="AB24" i="21"/>
  <c r="AD24" i="21" s="1"/>
  <c r="AB26" i="21" s="1"/>
  <c r="R24" i="21"/>
  <c r="V24" i="21" s="1"/>
  <c r="H24" i="21"/>
  <c r="J24" i="21" s="1"/>
  <c r="BB23" i="21"/>
  <c r="BA23" i="21"/>
  <c r="AZ23" i="21"/>
  <c r="AY23" i="21"/>
  <c r="AX23" i="21"/>
  <c r="BB22" i="21"/>
  <c r="BA22" i="21"/>
  <c r="AZ22" i="21"/>
  <c r="AY22" i="21"/>
  <c r="AX22" i="21"/>
  <c r="BB21" i="21"/>
  <c r="BA21" i="21"/>
  <c r="AZ21" i="21"/>
  <c r="AY21" i="21"/>
  <c r="AX21" i="21"/>
  <c r="BA16" i="21"/>
  <c r="AZ16" i="21"/>
  <c r="AY16" i="21"/>
  <c r="AX16" i="21"/>
  <c r="AS15" i="21"/>
  <c r="AS14" i="21"/>
  <c r="AS13" i="21"/>
  <c r="AS12" i="21"/>
  <c r="AS11" i="21"/>
  <c r="BB10" i="21"/>
  <c r="BB12" i="21" s="1"/>
  <c r="BA10" i="21"/>
  <c r="AF11" i="21" s="1"/>
  <c r="AZ10" i="21"/>
  <c r="AB11" i="21" s="1"/>
  <c r="AY10" i="21"/>
  <c r="AY20" i="21" s="1"/>
  <c r="X17" i="21" s="1"/>
  <c r="AX10" i="21"/>
  <c r="R11" i="21" s="1"/>
  <c r="BA7" i="21"/>
  <c r="BA8" i="21" s="1"/>
  <c r="AZ7" i="21"/>
  <c r="AZ8" i="21" s="1"/>
  <c r="BB6" i="21"/>
  <c r="BB7" i="21" s="1"/>
  <c r="BB8" i="21" s="1"/>
  <c r="BA6" i="21"/>
  <c r="AZ6" i="21"/>
  <c r="AY6" i="21"/>
  <c r="AY7" i="21" s="1"/>
  <c r="AY8" i="21" s="1"/>
  <c r="AX6" i="21"/>
  <c r="AX7" i="21" s="1"/>
  <c r="AX8" i="21" s="1"/>
  <c r="AV5" i="21"/>
  <c r="AU5" i="21"/>
  <c r="AV4" i="21"/>
  <c r="AV6" i="21" s="1"/>
  <c r="AU4" i="21"/>
  <c r="AU6" i="21" s="1"/>
  <c r="AJ42" i="16"/>
  <c r="N42" i="16"/>
  <c r="R24" i="16"/>
  <c r="R25" i="16"/>
  <c r="AU30" i="16"/>
  <c r="V11" i="16"/>
  <c r="R42" i="16"/>
  <c r="AU46" i="16"/>
  <c r="X27" i="16"/>
  <c r="Z27" i="16" s="1"/>
  <c r="R27" i="16"/>
  <c r="V27" i="16" s="1"/>
  <c r="AU33" i="16"/>
  <c r="AF28" i="16" s="1"/>
  <c r="AH28" i="16" s="1"/>
  <c r="AU32" i="16"/>
  <c r="AF27" i="16" s="1"/>
  <c r="AH27" i="16" s="1"/>
  <c r="AU31" i="16"/>
  <c r="X25" i="16" s="1"/>
  <c r="Z25" i="16" s="1"/>
  <c r="N40" i="16"/>
  <c r="N48" i="16" s="1"/>
  <c r="AL42" i="16"/>
  <c r="AF42" i="16"/>
  <c r="AB42" i="16"/>
  <c r="X42" i="16"/>
  <c r="R40" i="16"/>
  <c r="AL40" i="16"/>
  <c r="L40" i="16" s="1"/>
  <c r="AF40" i="16"/>
  <c r="AB40" i="16"/>
  <c r="X40" i="16"/>
  <c r="AV5" i="16"/>
  <c r="AV4" i="16"/>
  <c r="AV6" i="16" s="1"/>
  <c r="AU5" i="16"/>
  <c r="AU4" i="16"/>
  <c r="AU6" i="16" s="1"/>
  <c r="AX10" i="16"/>
  <c r="AX20" i="16" s="1"/>
  <c r="BB6" i="16"/>
  <c r="BB7" i="16" s="1"/>
  <c r="BB8" i="16" s="1"/>
  <c r="BA6" i="16"/>
  <c r="BA7" i="16" s="1"/>
  <c r="BA8" i="16" s="1"/>
  <c r="AZ6" i="16"/>
  <c r="AZ7" i="16" s="1"/>
  <c r="AZ8" i="16" s="1"/>
  <c r="AY6" i="16"/>
  <c r="AY7" i="16" s="1"/>
  <c r="AY8" i="16" s="1"/>
  <c r="AX6" i="16"/>
  <c r="AX7" i="16" s="1"/>
  <c r="AX8" i="16" s="1"/>
  <c r="R40" i="21" l="1"/>
  <c r="N40" i="21"/>
  <c r="N48" i="21" s="1"/>
  <c r="L40" i="21"/>
  <c r="X40" i="21"/>
  <c r="H40" i="21" s="1"/>
  <c r="AB40" i="21"/>
  <c r="AB34" i="21"/>
  <c r="R34" i="21"/>
  <c r="X34" i="21"/>
  <c r="Z17" i="21"/>
  <c r="Z16" i="21"/>
  <c r="V16" i="21"/>
  <c r="AH12" i="21"/>
  <c r="V12" i="21"/>
  <c r="Z12" i="21"/>
  <c r="AH11" i="21"/>
  <c r="AF15" i="21" s="1"/>
  <c r="V11" i="21"/>
  <c r="AD11" i="21"/>
  <c r="AX20" i="21"/>
  <c r="R17" i="21" s="1"/>
  <c r="V17" i="21" s="1"/>
  <c r="BA20" i="21"/>
  <c r="AF17" i="21" s="1"/>
  <c r="AH17" i="21" s="1"/>
  <c r="AZ20" i="21"/>
  <c r="AB17" i="21" s="1"/>
  <c r="AD17" i="21" s="1"/>
  <c r="BB14" i="21"/>
  <c r="AH16" i="21"/>
  <c r="AD12" i="21"/>
  <c r="BB15" i="21"/>
  <c r="AD16" i="21"/>
  <c r="BB20" i="21"/>
  <c r="BB13" i="21"/>
  <c r="X11" i="21"/>
  <c r="Z11" i="21" s="1"/>
  <c r="X31" i="21"/>
  <c r="AB31" i="21"/>
  <c r="BB11" i="21"/>
  <c r="AB29" i="21"/>
  <c r="AU7" i="21"/>
  <c r="AV7" i="21"/>
  <c r="AV8" i="21" s="1"/>
  <c r="AF29" i="21"/>
  <c r="X21" i="21"/>
  <c r="R26" i="21"/>
  <c r="AB36" i="21"/>
  <c r="R36" i="21"/>
  <c r="X36" i="21"/>
  <c r="AF36" i="21"/>
  <c r="AF37" i="21" s="1"/>
  <c r="AU8" i="21"/>
  <c r="N42" i="21" s="1"/>
  <c r="AB28" i="21"/>
  <c r="AD28" i="21" s="1"/>
  <c r="AF28" i="21"/>
  <c r="AH28" i="21" s="1"/>
  <c r="R25" i="21"/>
  <c r="V25" i="21" s="1"/>
  <c r="R27" i="21"/>
  <c r="V27" i="21" s="1"/>
  <c r="R29" i="21" s="1"/>
  <c r="X25" i="21"/>
  <c r="Z25" i="21" s="1"/>
  <c r="X26" i="21" s="1"/>
  <c r="X27" i="21"/>
  <c r="Z27" i="21" s="1"/>
  <c r="X29" i="21" s="1"/>
  <c r="X24" i="16"/>
  <c r="AB24" i="16"/>
  <c r="AF25" i="16"/>
  <c r="AH25" i="16" s="1"/>
  <c r="X28" i="16"/>
  <c r="Z28" i="16" s="1"/>
  <c r="AF24" i="16"/>
  <c r="AB27" i="16"/>
  <c r="AD27" i="16" s="1"/>
  <c r="R28" i="16"/>
  <c r="V28" i="16" s="1"/>
  <c r="V25" i="16"/>
  <c r="AB25" i="16"/>
  <c r="AD25" i="16" s="1"/>
  <c r="AB28" i="16"/>
  <c r="AD28" i="16" s="1"/>
  <c r="AU7" i="16"/>
  <c r="AU8" i="16" s="1"/>
  <c r="AV7" i="16"/>
  <c r="AV8" i="16" s="1"/>
  <c r="F40" i="21" l="1"/>
  <c r="AF21" i="21"/>
  <c r="AF50" i="21" s="1"/>
  <c r="X15" i="21"/>
  <c r="AB21" i="21"/>
  <c r="AB48" i="21"/>
  <c r="R15" i="21"/>
  <c r="X37" i="21"/>
  <c r="X50" i="21" s="1"/>
  <c r="AB37" i="21"/>
  <c r="AB50" i="21" s="1"/>
  <c r="R37" i="21"/>
  <c r="F42" i="21"/>
  <c r="N50" i="21"/>
  <c r="N52" i="21" s="1"/>
  <c r="N53" i="21" s="1"/>
  <c r="AF48" i="21"/>
  <c r="X48" i="21"/>
  <c r="J42" i="21"/>
  <c r="R48" i="21"/>
  <c r="R21" i="21"/>
  <c r="F42" i="16"/>
  <c r="N50" i="16"/>
  <c r="N52" i="16" s="1"/>
  <c r="AJ20" i="16"/>
  <c r="AJ19" i="16"/>
  <c r="AJ18" i="16"/>
  <c r="AJ14" i="16"/>
  <c r="AJ13" i="16"/>
  <c r="AF20" i="16"/>
  <c r="AF19" i="16"/>
  <c r="AF18" i="16"/>
  <c r="AF16" i="16"/>
  <c r="AF14" i="16"/>
  <c r="AF13" i="16"/>
  <c r="AF12" i="16"/>
  <c r="AB20" i="16"/>
  <c r="AB19" i="16"/>
  <c r="AB18" i="16"/>
  <c r="AB16" i="16"/>
  <c r="AB14" i="16"/>
  <c r="AB13" i="16"/>
  <c r="AB12" i="16"/>
  <c r="X20" i="16"/>
  <c r="X19" i="16"/>
  <c r="X18" i="16"/>
  <c r="X16" i="16"/>
  <c r="X14" i="16"/>
  <c r="X13" i="16"/>
  <c r="X12" i="16"/>
  <c r="R20" i="16"/>
  <c r="R19" i="16"/>
  <c r="R18" i="16"/>
  <c r="R16" i="16"/>
  <c r="R14" i="16"/>
  <c r="R13" i="16"/>
  <c r="R12" i="16"/>
  <c r="AS15" i="16"/>
  <c r="AS14" i="16"/>
  <c r="AS13" i="16"/>
  <c r="AS12" i="16"/>
  <c r="AS11" i="16"/>
  <c r="R17" i="16"/>
  <c r="R50" i="21" l="1"/>
  <c r="AB52" i="21"/>
  <c r="AB53" i="21" s="1"/>
  <c r="AB54" i="21" s="1"/>
  <c r="AB55" i="21" s="1"/>
  <c r="BB52" i="21"/>
  <c r="X52" i="21"/>
  <c r="X53" i="21" s="1"/>
  <c r="X54" i="21" s="1"/>
  <c r="X55" i="21" s="1"/>
  <c r="AF52" i="21"/>
  <c r="AF53" i="21" s="1"/>
  <c r="AF54" i="21" s="1"/>
  <c r="AF55" i="21" s="1"/>
  <c r="R52" i="21"/>
  <c r="R53" i="21" s="1"/>
  <c r="R54" i="21" s="1"/>
  <c r="R55" i="21" s="1"/>
  <c r="R11" i="16"/>
  <c r="BB10" i="16"/>
  <c r="BA10" i="16"/>
  <c r="AF11" i="16" s="1"/>
  <c r="AZ10" i="16"/>
  <c r="AB11" i="16" s="1"/>
  <c r="AY10" i="16"/>
  <c r="X11" i="16" s="1"/>
  <c r="BA52" i="21" l="1"/>
  <c r="BB11" i="16"/>
  <c r="AJ11" i="16"/>
  <c r="L42" i="16" l="1"/>
  <c r="J42" i="16"/>
  <c r="H42" i="16" l="1"/>
  <c r="AL47" i="16" l="1"/>
  <c r="AF47" i="16"/>
  <c r="AB47" i="16"/>
  <c r="X47" i="16"/>
  <c r="R47" i="16"/>
  <c r="D31" i="16" l="1"/>
  <c r="X31" i="16" s="1"/>
  <c r="J28" i="16"/>
  <c r="J27" i="16"/>
  <c r="AL20" i="16"/>
  <c r="AL19" i="16"/>
  <c r="AL18" i="16"/>
  <c r="AH20" i="16"/>
  <c r="AH19" i="16"/>
  <c r="AH18" i="16"/>
  <c r="AD20" i="16"/>
  <c r="AD19" i="16"/>
  <c r="AD18" i="16"/>
  <c r="Z20" i="16"/>
  <c r="Z19" i="16"/>
  <c r="Z18" i="16"/>
  <c r="V20" i="16"/>
  <c r="V19" i="16"/>
  <c r="V18" i="16"/>
  <c r="BA16" i="16"/>
  <c r="AZ16" i="16"/>
  <c r="AY16" i="16"/>
  <c r="AX16" i="16"/>
  <c r="AL14" i="16"/>
  <c r="AL13" i="16"/>
  <c r="AH14" i="16"/>
  <c r="AH13" i="16"/>
  <c r="AD14" i="16"/>
  <c r="AD13" i="16"/>
  <c r="Z14" i="16"/>
  <c r="Z13" i="16"/>
  <c r="V14" i="16"/>
  <c r="V13" i="16"/>
  <c r="P20" i="16"/>
  <c r="P19" i="16"/>
  <c r="P18" i="16"/>
  <c r="P14" i="16"/>
  <c r="P13" i="16"/>
  <c r="H25" i="16"/>
  <c r="J25" i="16" s="1"/>
  <c r="H24" i="16"/>
  <c r="J24" i="16" s="1"/>
  <c r="V24" i="16" s="1"/>
  <c r="H20" i="16"/>
  <c r="L20" i="16" s="1"/>
  <c r="H19" i="16"/>
  <c r="L19" i="16" s="1"/>
  <c r="H18" i="16"/>
  <c r="L18" i="16" s="1"/>
  <c r="H17" i="16"/>
  <c r="L17" i="16" s="1"/>
  <c r="P17" i="16" s="1"/>
  <c r="H16" i="16"/>
  <c r="L16" i="16" s="1"/>
  <c r="P16" i="16" s="1"/>
  <c r="H14" i="16"/>
  <c r="L14" i="16" s="1"/>
  <c r="H13" i="16"/>
  <c r="L13" i="16" s="1"/>
  <c r="H12" i="16"/>
  <c r="L12" i="16" s="1"/>
  <c r="P12" i="16" s="1"/>
  <c r="V12" i="16" s="1"/>
  <c r="H11" i="16"/>
  <c r="L11" i="16" s="1"/>
  <c r="P11" i="16" s="1"/>
  <c r="AV53" i="16"/>
  <c r="D36" i="16" s="1"/>
  <c r="R36" i="16" s="1"/>
  <c r="I34" i="16"/>
  <c r="R34" i="16" s="1"/>
  <c r="D34" i="16"/>
  <c r="N34" i="16" s="1"/>
  <c r="AJ50" i="16"/>
  <c r="AJ52" i="16" s="1"/>
  <c r="AJ53" i="16" s="1"/>
  <c r="N37" i="16" l="1"/>
  <c r="R29" i="16"/>
  <c r="X29" i="16"/>
  <c r="AB29" i="16"/>
  <c r="AH16" i="16"/>
  <c r="Z12" i="16"/>
  <c r="AH12" i="16"/>
  <c r="AD12" i="16"/>
  <c r="V16" i="16"/>
  <c r="AD24" i="16"/>
  <c r="AB26" i="16" s="1"/>
  <c r="R26" i="16"/>
  <c r="AH24" i="16"/>
  <c r="AF26" i="16" s="1"/>
  <c r="Z24" i="16"/>
  <c r="X26" i="16" s="1"/>
  <c r="Z16" i="16"/>
  <c r="AD16" i="16"/>
  <c r="AB31" i="16"/>
  <c r="R31" i="16"/>
  <c r="AF31" i="16"/>
  <c r="AF29" i="16"/>
  <c r="X34" i="16"/>
  <c r="AB34" i="16"/>
  <c r="AF34" i="16"/>
  <c r="BB25" i="16"/>
  <c r="BB24" i="16"/>
  <c r="BB23" i="16"/>
  <c r="BB22" i="16"/>
  <c r="BB21" i="16"/>
  <c r="BA25" i="16"/>
  <c r="AZ25" i="16"/>
  <c r="AY25" i="16"/>
  <c r="AX25" i="16"/>
  <c r="BA24" i="16"/>
  <c r="AZ24" i="16"/>
  <c r="AY24" i="16"/>
  <c r="AX24" i="16"/>
  <c r="BA23" i="16"/>
  <c r="AZ23" i="16"/>
  <c r="AY23" i="16"/>
  <c r="AX23" i="16"/>
  <c r="BA22" i="16"/>
  <c r="AZ22" i="16"/>
  <c r="AY22" i="16"/>
  <c r="AX22" i="16"/>
  <c r="BA21" i="16"/>
  <c r="AZ21" i="16"/>
  <c r="AY21" i="16"/>
  <c r="AX21" i="16"/>
  <c r="S5" i="16"/>
  <c r="F40" i="16" l="1"/>
  <c r="AF36" i="16"/>
  <c r="AF37" i="16" s="1"/>
  <c r="X36" i="16"/>
  <c r="X37" i="16" s="1"/>
  <c r="AB36" i="16"/>
  <c r="AB37" i="16" s="1"/>
  <c r="R37" i="16"/>
  <c r="BB15" i="16"/>
  <c r="BB14" i="16"/>
  <c r="AJ16" i="16" s="1"/>
  <c r="AL16" i="16" s="1"/>
  <c r="AL11" i="16"/>
  <c r="BB12" i="16"/>
  <c r="BB13" i="16"/>
  <c r="AZ20" i="16"/>
  <c r="AB17" i="16" s="1"/>
  <c r="AD11" i="16"/>
  <c r="AB15" i="16" s="1"/>
  <c r="BA20" i="16"/>
  <c r="AH11" i="16"/>
  <c r="AF15" i="16" s="1"/>
  <c r="V17" i="16"/>
  <c r="R21" i="16" s="1"/>
  <c r="BB20" i="16"/>
  <c r="AY20" i="16"/>
  <c r="Z11" i="16"/>
  <c r="X15" i="16" s="1"/>
  <c r="H40" i="16" l="1"/>
  <c r="R50" i="16"/>
  <c r="AJ12" i="16"/>
  <c r="AL12" i="16" s="1"/>
  <c r="AJ15" i="16" s="1"/>
  <c r="X17" i="16"/>
  <c r="Z17" i="16" s="1"/>
  <c r="X21" i="16" s="1"/>
  <c r="X50" i="16" s="1"/>
  <c r="AJ17" i="16"/>
  <c r="AL17" i="16" s="1"/>
  <c r="AJ21" i="16" s="1"/>
  <c r="AL50" i="16" s="1"/>
  <c r="AF17" i="16"/>
  <c r="AH17" i="16" s="1"/>
  <c r="AF21" i="16" s="1"/>
  <c r="AF50" i="16" s="1"/>
  <c r="AD17" i="16"/>
  <c r="AB21" i="16" s="1"/>
  <c r="AB50" i="16" s="1"/>
  <c r="N53" i="16"/>
  <c r="X48" i="16"/>
  <c r="AF48" i="16"/>
  <c r="AB48" i="16"/>
  <c r="AL48" i="16" l="1"/>
  <c r="AL52" i="16" s="1"/>
  <c r="AL53" i="16" s="1"/>
  <c r="BB52" i="16" s="1"/>
  <c r="R15" i="16"/>
  <c r="X52" i="16"/>
  <c r="X53" i="16" s="1"/>
  <c r="X54" i="16" s="1"/>
  <c r="X55" i="16" s="1"/>
  <c r="AF52" i="16"/>
  <c r="AF53" i="16" s="1"/>
  <c r="AF54" i="16" s="1"/>
  <c r="AF55" i="16" s="1"/>
  <c r="AB52" i="16"/>
  <c r="AB53" i="16" s="1"/>
  <c r="R48" i="16" l="1"/>
  <c r="R52" i="16" s="1"/>
  <c r="R53" i="16" s="1"/>
  <c r="BA52" i="16" s="1"/>
  <c r="AB54" i="16"/>
  <c r="AB55" i="16" s="1"/>
  <c r="AJ54" i="16"/>
  <c r="AJ55" i="16" s="1"/>
  <c r="R54" i="16" l="1"/>
  <c r="R55" i="16" s="1"/>
</calcChain>
</file>

<file path=xl/sharedStrings.xml><?xml version="1.0" encoding="utf-8"?>
<sst xmlns="http://schemas.openxmlformats.org/spreadsheetml/2006/main" count="1495" uniqueCount="528">
  <si>
    <t>室面積</t>
    <rPh sb="0" eb="1">
      <t>シツ</t>
    </rPh>
    <rPh sb="1" eb="3">
      <t>メンセキ</t>
    </rPh>
    <phoneticPr fontId="1"/>
  </si>
  <si>
    <t>室容積</t>
    <rPh sb="0" eb="1">
      <t>シツ</t>
    </rPh>
    <rPh sb="1" eb="3">
      <t>ヨウセキ</t>
    </rPh>
    <phoneticPr fontId="1"/>
  </si>
  <si>
    <t>室内負荷</t>
    <rPh sb="0" eb="2">
      <t>シツナイ</t>
    </rPh>
    <rPh sb="2" eb="4">
      <t>フカ</t>
    </rPh>
    <phoneticPr fontId="1"/>
  </si>
  <si>
    <t>階</t>
    <rPh sb="0" eb="1">
      <t>カイ</t>
    </rPh>
    <phoneticPr fontId="1"/>
  </si>
  <si>
    <t>A</t>
    <phoneticPr fontId="1"/>
  </si>
  <si>
    <t>室名</t>
    <rPh sb="0" eb="2">
      <t>シツメイ</t>
    </rPh>
    <phoneticPr fontId="1"/>
  </si>
  <si>
    <t>N</t>
  </si>
  <si>
    <t>E</t>
  </si>
  <si>
    <t>S</t>
  </si>
  <si>
    <t>W</t>
  </si>
  <si>
    <t>方位</t>
    <rPh sb="0" eb="2">
      <t>ホウイ</t>
    </rPh>
    <phoneticPr fontId="1"/>
  </si>
  <si>
    <t>9時</t>
    <rPh sb="1" eb="2">
      <t>ジ</t>
    </rPh>
    <phoneticPr fontId="1"/>
  </si>
  <si>
    <t>12時</t>
    <rPh sb="2" eb="3">
      <t>ジ</t>
    </rPh>
    <phoneticPr fontId="1"/>
  </si>
  <si>
    <t>14時</t>
    <rPh sb="2" eb="3">
      <t>ジ</t>
    </rPh>
    <phoneticPr fontId="1"/>
  </si>
  <si>
    <t>16時</t>
    <rPh sb="2" eb="3">
      <t>ジ</t>
    </rPh>
    <phoneticPr fontId="1"/>
  </si>
  <si>
    <t>ガラス面日射負荷</t>
    <rPh sb="3" eb="4">
      <t>メン</t>
    </rPh>
    <rPh sb="4" eb="6">
      <t>ニッシャ</t>
    </rPh>
    <rPh sb="6" eb="8">
      <t>フカ</t>
    </rPh>
    <phoneticPr fontId="1"/>
  </si>
  <si>
    <t>照明
負荷</t>
    <rPh sb="0" eb="2">
      <t>ショウメイ</t>
    </rPh>
    <rPh sb="3" eb="5">
      <t>フカ</t>
    </rPh>
    <phoneticPr fontId="1"/>
  </si>
  <si>
    <t>[W]</t>
    <phoneticPr fontId="1"/>
  </si>
  <si>
    <t>人体負荷</t>
    <rPh sb="0" eb="2">
      <t>ジンタイ</t>
    </rPh>
    <rPh sb="2" eb="4">
      <t>フカ</t>
    </rPh>
    <phoneticPr fontId="1"/>
  </si>
  <si>
    <t>m2</t>
    <phoneticPr fontId="1"/>
  </si>
  <si>
    <t>m3</t>
    <phoneticPr fontId="1"/>
  </si>
  <si>
    <t>m</t>
    <phoneticPr fontId="1"/>
  </si>
  <si>
    <t>時刻</t>
    <rPh sb="0" eb="2">
      <t>ジコク</t>
    </rPh>
    <phoneticPr fontId="1"/>
  </si>
  <si>
    <t>夏期</t>
    <rPh sb="0" eb="2">
      <t>カキ</t>
    </rPh>
    <phoneticPr fontId="1"/>
  </si>
  <si>
    <t>冬期</t>
    <rPh sb="0" eb="2">
      <t>トウキ</t>
    </rPh>
    <phoneticPr fontId="1"/>
  </si>
  <si>
    <t>[℃]</t>
    <phoneticPr fontId="1"/>
  </si>
  <si>
    <t>集計</t>
    <rPh sb="0" eb="2">
      <t>シュウケイ</t>
    </rPh>
    <phoneticPr fontId="1"/>
  </si>
  <si>
    <t>相対湿度</t>
  </si>
  <si>
    <t>絶対湿度</t>
  </si>
  <si>
    <t>熱負荷計算</t>
    <rPh sb="0" eb="1">
      <t>ネツ</t>
    </rPh>
    <rPh sb="1" eb="3">
      <t>フカ</t>
    </rPh>
    <rPh sb="3" eb="5">
      <t>ケイサン</t>
    </rPh>
    <phoneticPr fontId="3"/>
  </si>
  <si>
    <t>階高</t>
    <rPh sb="0" eb="1">
      <t>カイ</t>
    </rPh>
    <rPh sb="1" eb="2">
      <t>タカ</t>
    </rPh>
    <phoneticPr fontId="1"/>
  </si>
  <si>
    <t>天井高</t>
    <rPh sb="0" eb="3">
      <t>テンジョウタカ</t>
    </rPh>
    <phoneticPr fontId="1"/>
  </si>
  <si>
    <t>ゾーン名</t>
    <rPh sb="3" eb="4">
      <t>メイ</t>
    </rPh>
    <phoneticPr fontId="1"/>
  </si>
  <si>
    <t>設計用屋内条件</t>
    <rPh sb="0" eb="3">
      <t>セッケイヨウ</t>
    </rPh>
    <rPh sb="3" eb="5">
      <t>オクナイ</t>
    </rPh>
    <rPh sb="5" eb="7">
      <t>ジョウケン</t>
    </rPh>
    <phoneticPr fontId="1"/>
  </si>
  <si>
    <t>一般設計用</t>
    <rPh sb="0" eb="2">
      <t>イッパン</t>
    </rPh>
    <rPh sb="2" eb="4">
      <t>セッケイ</t>
    </rPh>
    <rPh sb="4" eb="5">
      <t>ヨウ</t>
    </rPh>
    <phoneticPr fontId="1"/>
  </si>
  <si>
    <t>℃</t>
    <phoneticPr fontId="1"/>
  </si>
  <si>
    <t>％</t>
    <phoneticPr fontId="1"/>
  </si>
  <si>
    <t>構造体負荷・ガラス面通過熱負荷</t>
    <rPh sb="0" eb="3">
      <t>コウゾウタイ</t>
    </rPh>
    <rPh sb="3" eb="5">
      <t>フカ</t>
    </rPh>
    <rPh sb="9" eb="10">
      <t>メン</t>
    </rPh>
    <rPh sb="10" eb="12">
      <t>ツウカ</t>
    </rPh>
    <rPh sb="12" eb="13">
      <t>ネツ</t>
    </rPh>
    <rPh sb="13" eb="15">
      <t>フカ</t>
    </rPh>
    <phoneticPr fontId="1"/>
  </si>
  <si>
    <t>外皮</t>
    <rPh sb="0" eb="2">
      <t>ガイヒ</t>
    </rPh>
    <phoneticPr fontId="1"/>
  </si>
  <si>
    <t>内部</t>
    <rPh sb="0" eb="1">
      <t>ナイ</t>
    </rPh>
    <rPh sb="1" eb="2">
      <t>ブ</t>
    </rPh>
    <phoneticPr fontId="1"/>
  </si>
  <si>
    <t>暖房負荷</t>
    <rPh sb="0" eb="2">
      <t>ダンボウ</t>
    </rPh>
    <rPh sb="2" eb="4">
      <t>フカ</t>
    </rPh>
    <phoneticPr fontId="1"/>
  </si>
  <si>
    <t>方位係数</t>
    <rPh sb="0" eb="2">
      <t>ホウイ</t>
    </rPh>
    <rPh sb="2" eb="4">
      <t>ケイスウ</t>
    </rPh>
    <phoneticPr fontId="1"/>
  </si>
  <si>
    <t>Δt</t>
    <phoneticPr fontId="1"/>
  </si>
  <si>
    <t>δ</t>
    <phoneticPr fontId="1"/>
  </si>
  <si>
    <t>冷房負荷</t>
    <rPh sb="0" eb="2">
      <t>レイボウ</t>
    </rPh>
    <rPh sb="2" eb="4">
      <t>フカ</t>
    </rPh>
    <phoneticPr fontId="1"/>
  </si>
  <si>
    <t>温度差</t>
    <rPh sb="0" eb="3">
      <t>オンドサ</t>
    </rPh>
    <phoneticPr fontId="1"/>
  </si>
  <si>
    <t>間欠運転係数</t>
    <rPh sb="0" eb="1">
      <t>マ</t>
    </rPh>
    <rPh sb="1" eb="2">
      <t>ケツ</t>
    </rPh>
    <rPh sb="2" eb="4">
      <t>ウンテン</t>
    </rPh>
    <rPh sb="4" eb="6">
      <t>ケイスウ</t>
    </rPh>
    <phoneticPr fontId="1"/>
  </si>
  <si>
    <t>KA</t>
    <phoneticPr fontId="1"/>
  </si>
  <si>
    <t>[W/K]</t>
    <phoneticPr fontId="1"/>
  </si>
  <si>
    <t>熱通過率</t>
    <rPh sb="0" eb="1">
      <t>ネツ</t>
    </rPh>
    <rPh sb="1" eb="3">
      <t>ツウカ</t>
    </rPh>
    <rPh sb="3" eb="4">
      <t>リツ</t>
    </rPh>
    <phoneticPr fontId="1"/>
  </si>
  <si>
    <t>面積</t>
    <rPh sb="0" eb="2">
      <t>メンセキ</t>
    </rPh>
    <phoneticPr fontId="1"/>
  </si>
  <si>
    <t>窓面積</t>
    <rPh sb="0" eb="1">
      <t>マド</t>
    </rPh>
    <rPh sb="1" eb="3">
      <t>メンセキ</t>
    </rPh>
    <phoneticPr fontId="1"/>
  </si>
  <si>
    <t>寸法</t>
    <rPh sb="0" eb="2">
      <t>スンポウ</t>
    </rPh>
    <phoneticPr fontId="1"/>
  </si>
  <si>
    <t>構造体の種類</t>
    <rPh sb="0" eb="3">
      <t>コウゾウタイ</t>
    </rPh>
    <rPh sb="4" eb="6">
      <t>シュルイ</t>
    </rPh>
    <phoneticPr fontId="1"/>
  </si>
  <si>
    <t>K</t>
    <phoneticPr fontId="1"/>
  </si>
  <si>
    <t>[m2]</t>
  </si>
  <si>
    <t>[m2]</t>
    <phoneticPr fontId="1"/>
  </si>
  <si>
    <t>[m×m]</t>
    <phoneticPr fontId="1"/>
  </si>
  <si>
    <t>[W/(m2・K)]</t>
    <phoneticPr fontId="1"/>
  </si>
  <si>
    <t>構造体等負荷(外皮)小計S1</t>
    <rPh sb="0" eb="3">
      <t>コウゾウタイ</t>
    </rPh>
    <rPh sb="3" eb="4">
      <t>トウ</t>
    </rPh>
    <rPh sb="4" eb="6">
      <t>フカ</t>
    </rPh>
    <rPh sb="7" eb="8">
      <t>ガイ</t>
    </rPh>
    <rPh sb="10" eb="12">
      <t>ショウケイ</t>
    </rPh>
    <phoneticPr fontId="1"/>
  </si>
  <si>
    <t>構造体等負荷(内部)小計I1</t>
    <rPh sb="3" eb="4">
      <t>トウ</t>
    </rPh>
    <rPh sb="7" eb="9">
      <t>ナイブ</t>
    </rPh>
    <phoneticPr fontId="1"/>
  </si>
  <si>
    <t>内部</t>
    <rPh sb="0" eb="2">
      <t>ナイブ</t>
    </rPh>
    <phoneticPr fontId="1"/>
  </si>
  <si>
    <t>ガラスの種類</t>
    <rPh sb="4" eb="6">
      <t>シュルイ</t>
    </rPh>
    <phoneticPr fontId="1"/>
  </si>
  <si>
    <t>幅・高さ</t>
    <rPh sb="0" eb="1">
      <t>ハバ</t>
    </rPh>
    <rPh sb="2" eb="3">
      <t>タカ</t>
    </rPh>
    <phoneticPr fontId="1"/>
  </si>
  <si>
    <t>単位負荷</t>
    <rPh sb="0" eb="2">
      <t>タンイ</t>
    </rPh>
    <rPh sb="2" eb="4">
      <t>フカ</t>
    </rPh>
    <phoneticPr fontId="1"/>
  </si>
  <si>
    <t>[W/m2]</t>
    <phoneticPr fontId="1"/>
  </si>
  <si>
    <t>単位負荷</t>
    <phoneticPr fontId="1"/>
  </si>
  <si>
    <t>すき間風負荷</t>
    <rPh sb="2" eb="3">
      <t>マ</t>
    </rPh>
    <rPh sb="3" eb="4">
      <t>カゼ</t>
    </rPh>
    <rPh sb="4" eb="6">
      <t>フカ</t>
    </rPh>
    <phoneticPr fontId="1"/>
  </si>
  <si>
    <t>S3</t>
    <phoneticPr fontId="1"/>
  </si>
  <si>
    <t>I4</t>
    <phoneticPr fontId="1"/>
  </si>
  <si>
    <t>LH[W]</t>
    <phoneticPr fontId="1"/>
  </si>
  <si>
    <t>SH[W]</t>
    <phoneticPr fontId="1"/>
  </si>
  <si>
    <t>照明・人体・その他の負荷(内部)小計I3</t>
    <rPh sb="0" eb="2">
      <t>ショウメイ</t>
    </rPh>
    <rPh sb="3" eb="5">
      <t>ジンタイ</t>
    </rPh>
    <rPh sb="8" eb="9">
      <t>タ</t>
    </rPh>
    <rPh sb="10" eb="12">
      <t>フカ</t>
    </rPh>
    <rPh sb="13" eb="15">
      <t>ナイブ</t>
    </rPh>
    <rPh sb="16" eb="18">
      <t>ショウケイ</t>
    </rPh>
    <phoneticPr fontId="1"/>
  </si>
  <si>
    <t>その他の負荷</t>
    <rPh sb="2" eb="3">
      <t>タ</t>
    </rPh>
    <rPh sb="4" eb="6">
      <t>フカ</t>
    </rPh>
    <phoneticPr fontId="1"/>
  </si>
  <si>
    <r>
      <t>照明負荷q</t>
    </r>
    <r>
      <rPr>
        <vertAlign val="subscript"/>
        <sz val="9"/>
        <color rgb="FF000000"/>
        <rFont val="ＭＳ Ｐゴシック"/>
        <family val="3"/>
        <charset val="128"/>
        <scheme val="major"/>
      </rPr>
      <t>e</t>
    </r>
    <r>
      <rPr>
        <sz val="9"/>
        <color rgb="FF000000"/>
        <rFont val="ＭＳ Ｐゴシック"/>
        <family val="3"/>
        <charset val="128"/>
        <scheme val="major"/>
      </rPr>
      <t>[W]</t>
    </r>
    <rPh sb="0" eb="2">
      <t>ショウメイ</t>
    </rPh>
    <rPh sb="2" eb="4">
      <t>フカ</t>
    </rPh>
    <phoneticPr fontId="1"/>
  </si>
  <si>
    <r>
      <t>人体負荷q</t>
    </r>
    <r>
      <rPr>
        <vertAlign val="subscript"/>
        <sz val="9"/>
        <color rgb="FF000000"/>
        <rFont val="ＭＳ Ｐゴシック"/>
        <family val="3"/>
        <charset val="128"/>
        <scheme val="major"/>
      </rPr>
      <t>HI</t>
    </r>
    <r>
      <rPr>
        <sz val="9"/>
        <color rgb="FF000000"/>
        <rFont val="ＭＳ Ｐゴシック"/>
        <family val="3"/>
        <charset val="128"/>
        <scheme val="major"/>
      </rPr>
      <t>q</t>
    </r>
    <r>
      <rPr>
        <vertAlign val="subscript"/>
        <sz val="9"/>
        <color rgb="FF000000"/>
        <rFont val="ＭＳ Ｐゴシック"/>
        <family val="3"/>
        <charset val="128"/>
        <scheme val="major"/>
      </rPr>
      <t>HS</t>
    </r>
    <r>
      <rPr>
        <sz val="9"/>
        <color rgb="FF000000"/>
        <rFont val="ＭＳ Ｐゴシック"/>
        <family val="3"/>
        <charset val="128"/>
        <scheme val="major"/>
      </rPr>
      <t>[W]</t>
    </r>
    <rPh sb="0" eb="2">
      <t>ジンタイ</t>
    </rPh>
    <phoneticPr fontId="1"/>
  </si>
  <si>
    <r>
      <t>その他の内部発熱負荷q</t>
    </r>
    <r>
      <rPr>
        <vertAlign val="subscript"/>
        <sz val="9"/>
        <color rgb="FF000000"/>
        <rFont val="ＭＳ Ｐゴシック"/>
        <family val="3"/>
        <charset val="128"/>
        <scheme val="major"/>
      </rPr>
      <t>M</t>
    </r>
    <r>
      <rPr>
        <sz val="9"/>
        <color rgb="FF000000"/>
        <rFont val="ＭＳ Ｐゴシック"/>
        <family val="3"/>
        <charset val="128"/>
        <scheme val="major"/>
      </rPr>
      <t>[W]</t>
    </r>
    <rPh sb="2" eb="3">
      <t>タ</t>
    </rPh>
    <rPh sb="4" eb="6">
      <t>ナイブ</t>
    </rPh>
    <rPh sb="6" eb="8">
      <t>ハツネツ</t>
    </rPh>
    <rPh sb="8" eb="10">
      <t>フカ</t>
    </rPh>
    <phoneticPr fontId="1"/>
  </si>
  <si>
    <t>補正係数</t>
    <phoneticPr fontId="1"/>
  </si>
  <si>
    <t>余裕係数(1.0～1.1)</t>
    <rPh sb="0" eb="2">
      <t>ヨユウ</t>
    </rPh>
    <rPh sb="2" eb="4">
      <t>ケイスウ</t>
    </rPh>
    <phoneticPr fontId="1"/>
  </si>
  <si>
    <t>冬期：間欠運転係数(1.0～1.1)</t>
    <phoneticPr fontId="1"/>
  </si>
  <si>
    <t>夏期：送風機負荷係数(1.05)</t>
    <phoneticPr fontId="1"/>
  </si>
  <si>
    <t>余裕係数×送風機負荷(間欠運転)係数</t>
    <phoneticPr fontId="1"/>
  </si>
  <si>
    <t>(1)</t>
    <phoneticPr fontId="1"/>
  </si>
  <si>
    <t>外皮負荷小計(SH・LH別)</t>
    <rPh sb="0" eb="2">
      <t>ガイヒ</t>
    </rPh>
    <rPh sb="2" eb="4">
      <t>フカ</t>
    </rPh>
    <rPh sb="4" eb="6">
      <t>ショウケイ</t>
    </rPh>
    <rPh sb="12" eb="13">
      <t>ベツ</t>
    </rPh>
    <phoneticPr fontId="1"/>
  </si>
  <si>
    <t>SH＝S1+S2+S3　LH＝S3</t>
    <phoneticPr fontId="1"/>
  </si>
  <si>
    <t>内部負荷小計(SH・LH別)</t>
    <rPh sb="0" eb="2">
      <t>ナイブ</t>
    </rPh>
    <rPh sb="2" eb="4">
      <t>フカ</t>
    </rPh>
    <rPh sb="4" eb="6">
      <t>ショウケイ</t>
    </rPh>
    <rPh sb="12" eb="13">
      <t>ベツ</t>
    </rPh>
    <phoneticPr fontId="1"/>
  </si>
  <si>
    <t>SH＝I1+I2+I3+I4　LH＝I3+I4</t>
    <phoneticPr fontId="1"/>
  </si>
  <si>
    <t>(2)</t>
    <phoneticPr fontId="1"/>
  </si>
  <si>
    <t>(3)</t>
    <phoneticPr fontId="1"/>
  </si>
  <si>
    <t>室内負荷合計(SH･LH別)補正前</t>
    <phoneticPr fontId="1"/>
  </si>
  <si>
    <t>室内負荷合計(SH･LH別)補正後</t>
    <phoneticPr fontId="1"/>
  </si>
  <si>
    <t>(5)＝(4)×(1)</t>
    <phoneticPr fontId="1"/>
  </si>
  <si>
    <t>(4)＝(2)＋(3)</t>
    <phoneticPr fontId="1"/>
  </si>
  <si>
    <t>(6)</t>
    <phoneticPr fontId="1"/>
  </si>
  <si>
    <t>室内全熱負荷(SH･LH合計)</t>
    <phoneticPr fontId="1"/>
  </si>
  <si>
    <r>
      <t>m</t>
    </r>
    <r>
      <rPr>
        <vertAlign val="superscript"/>
        <sz val="9"/>
        <color rgb="FF000000"/>
        <rFont val="ＭＳ Ｐゴシック"/>
        <family val="3"/>
        <charset val="128"/>
        <scheme val="major"/>
      </rPr>
      <t>2</t>
    </r>
    <r>
      <rPr>
        <sz val="9"/>
        <color rgb="FF000000"/>
        <rFont val="ＭＳ Ｐゴシック"/>
        <family val="3"/>
        <charset val="128"/>
        <scheme val="major"/>
      </rPr>
      <t>当たりの室内全熱負荷</t>
    </r>
    <phoneticPr fontId="1"/>
  </si>
  <si>
    <t>(6)／室面積</t>
    <rPh sb="4" eb="5">
      <t>シツ</t>
    </rPh>
    <rPh sb="5" eb="7">
      <t>メンセキ</t>
    </rPh>
    <phoneticPr fontId="1"/>
  </si>
  <si>
    <t>備考</t>
    <rPh sb="0" eb="2">
      <t>ビコウ</t>
    </rPh>
    <phoneticPr fontId="1"/>
  </si>
  <si>
    <t>負荷率</t>
    <rPh sb="0" eb="2">
      <t>フカ</t>
    </rPh>
    <rPh sb="2" eb="3">
      <t>リツ</t>
    </rPh>
    <phoneticPr fontId="1"/>
  </si>
  <si>
    <t>非空調室</t>
    <rPh sb="0" eb="1">
      <t>ヒ</t>
    </rPh>
    <rPh sb="1" eb="3">
      <t>クウチョウ</t>
    </rPh>
    <rPh sb="3" eb="4">
      <t>シツ</t>
    </rPh>
    <phoneticPr fontId="1"/>
  </si>
  <si>
    <t>ｒ</t>
    <phoneticPr fontId="1"/>
  </si>
  <si>
    <t>事務室</t>
    <rPh sb="0" eb="3">
      <t>ジムシツ</t>
    </rPh>
    <phoneticPr fontId="1"/>
  </si>
  <si>
    <t>廊下</t>
    <rPh sb="0" eb="2">
      <t>ロウカ</t>
    </rPh>
    <phoneticPr fontId="1"/>
  </si>
  <si>
    <t>廊下一部還気方式</t>
    <rPh sb="0" eb="2">
      <t>ロウカ</t>
    </rPh>
    <rPh sb="2" eb="4">
      <t>イチブ</t>
    </rPh>
    <rPh sb="4" eb="6">
      <t>カンキ</t>
    </rPh>
    <rPh sb="6" eb="8">
      <t>ホウシキ</t>
    </rPh>
    <phoneticPr fontId="1"/>
  </si>
  <si>
    <t>廊下還気方式</t>
    <rPh sb="0" eb="2">
      <t>ロウカ</t>
    </rPh>
    <rPh sb="2" eb="4">
      <t>カンキ</t>
    </rPh>
    <rPh sb="4" eb="6">
      <t>ホウシキ</t>
    </rPh>
    <phoneticPr fontId="1"/>
  </si>
  <si>
    <t>便所</t>
    <rPh sb="0" eb="2">
      <t>ベンジョ</t>
    </rPh>
    <phoneticPr fontId="1"/>
  </si>
  <si>
    <t>還気による換気</t>
    <rPh sb="0" eb="2">
      <t>カンキ</t>
    </rPh>
    <rPh sb="5" eb="7">
      <t>カンキ</t>
    </rPh>
    <phoneticPr fontId="1"/>
  </si>
  <si>
    <t>外気による換気</t>
    <rPh sb="0" eb="2">
      <t>ガイキ</t>
    </rPh>
    <rPh sb="5" eb="7">
      <t>カンキ</t>
    </rPh>
    <phoneticPr fontId="1"/>
  </si>
  <si>
    <t>倉庫ほか</t>
    <rPh sb="0" eb="2">
      <t>ソウコ</t>
    </rPh>
    <phoneticPr fontId="1"/>
  </si>
  <si>
    <t>非空調隣室温度差係数</t>
    <rPh sb="0" eb="1">
      <t>ヒ</t>
    </rPh>
    <rPh sb="1" eb="3">
      <t>クウチョウ</t>
    </rPh>
    <rPh sb="3" eb="4">
      <t>トナリ</t>
    </rPh>
    <rPh sb="4" eb="5">
      <t>シツ</t>
    </rPh>
    <rPh sb="5" eb="8">
      <t>オンドサ</t>
    </rPh>
    <rPh sb="8" eb="10">
      <t>ケイスウ</t>
    </rPh>
    <phoneticPr fontId="1"/>
  </si>
  <si>
    <t>温度補正係数</t>
    <rPh sb="0" eb="2">
      <t>オンド</t>
    </rPh>
    <rPh sb="2" eb="4">
      <t>ホセイ</t>
    </rPh>
    <rPh sb="4" eb="6">
      <t>ケイスウ</t>
    </rPh>
    <phoneticPr fontId="1"/>
  </si>
  <si>
    <t>天井高[m]</t>
    <rPh sb="0" eb="2">
      <t>テンジョウ</t>
    </rPh>
    <rPh sb="2" eb="3">
      <t>タカ</t>
    </rPh>
    <phoneticPr fontId="1"/>
  </si>
  <si>
    <t>温水暖房</t>
    <rPh sb="0" eb="2">
      <t>オンスイ</t>
    </rPh>
    <rPh sb="2" eb="4">
      <t>ダンボウ</t>
    </rPh>
    <phoneticPr fontId="1"/>
  </si>
  <si>
    <t>蒸気暖房</t>
    <rPh sb="0" eb="2">
      <t>ジョウキ</t>
    </rPh>
    <rPh sb="2" eb="4">
      <t>ダンボウ</t>
    </rPh>
    <phoneticPr fontId="1"/>
  </si>
  <si>
    <t>室の例</t>
  </si>
  <si>
    <t>蛍光灯</t>
  </si>
  <si>
    <t>LED照明</t>
  </si>
  <si>
    <t>下面開放形</t>
  </si>
  <si>
    <t>事務室、上級室、設計室、製図室</t>
  </si>
  <si>
    <t>電子計算機室、会議室、講堂、厨房、監視室、制御室</t>
  </si>
  <si>
    <t>受付、食堂</t>
  </si>
  <si>
    <t>電気室、機械室、書庫、湯沸室、便所、洗面所、更衣室</t>
  </si>
  <si>
    <t>階段室</t>
  </si>
  <si>
    <t>玄関ホール、廊下、倉庫</t>
  </si>
  <si>
    <t>車庫</t>
  </si>
  <si>
    <t>各室の設計照度と単位面積当たりの照明器具の消費電力[W/m2]</t>
    <rPh sb="0" eb="2">
      <t>カクシツ</t>
    </rPh>
    <rPh sb="3" eb="5">
      <t>セッケイ</t>
    </rPh>
    <rPh sb="5" eb="7">
      <t>ショウド</t>
    </rPh>
    <rPh sb="8" eb="10">
      <t>タンイ</t>
    </rPh>
    <rPh sb="10" eb="12">
      <t>メンセキ</t>
    </rPh>
    <rPh sb="12" eb="13">
      <t>ア</t>
    </rPh>
    <rPh sb="16" eb="18">
      <t>ショウメイ</t>
    </rPh>
    <phoneticPr fontId="1"/>
  </si>
  <si>
    <t>ルーバー有</t>
    <rPh sb="4" eb="5">
      <t>アリ</t>
    </rPh>
    <phoneticPr fontId="1"/>
  </si>
  <si>
    <t>アクリルカバー有</t>
    <rPh sb="7" eb="8">
      <t>アリ</t>
    </rPh>
    <phoneticPr fontId="1"/>
  </si>
  <si>
    <t>設計照度[lx]</t>
  </si>
  <si>
    <t>室名</t>
  </si>
  <si>
    <t>人員密度</t>
  </si>
  <si>
    <t>室内温度が26℃の場合</t>
  </si>
  <si>
    <t>潜熱LH[W/人]</t>
  </si>
  <si>
    <t>潜熱LH[W/人]</t>
    <phoneticPr fontId="1"/>
  </si>
  <si>
    <t>顕熱SH[W/人]</t>
  </si>
  <si>
    <t>顕熱SH[W/人]</t>
    <phoneticPr fontId="1"/>
  </si>
  <si>
    <t>事務室</t>
    <phoneticPr fontId="1"/>
  </si>
  <si>
    <t>会議室</t>
    <phoneticPr fontId="1"/>
  </si>
  <si>
    <t>講堂</t>
    <phoneticPr fontId="1"/>
  </si>
  <si>
    <t>食堂</t>
    <phoneticPr fontId="1"/>
  </si>
  <si>
    <t>室内温度が28℃の場合</t>
  </si>
  <si>
    <t>0.1～0.2(0.15)</t>
    <phoneticPr fontId="1"/>
  </si>
  <si>
    <t>0.3～0.6(0.5)</t>
    <phoneticPr fontId="1"/>
  </si>
  <si>
    <t>0.3～1.0(0.7)</t>
    <phoneticPr fontId="1"/>
  </si>
  <si>
    <t>0.5～1.0(0.8)</t>
    <phoneticPr fontId="1"/>
  </si>
  <si>
    <t>室内の人員密度及び人体の発熱量</t>
    <phoneticPr fontId="1"/>
  </si>
  <si>
    <t>kJ/㎏(DA)</t>
    <phoneticPr fontId="1"/>
  </si>
  <si>
    <t>㎏/㎏(DA)</t>
    <phoneticPr fontId="1"/>
  </si>
  <si>
    <t>「建築設備設計計算書作成の手引」より例題(所長室)</t>
    <rPh sb="21" eb="23">
      <t>ショチョウ</t>
    </rPh>
    <rPh sb="23" eb="24">
      <t>シツ</t>
    </rPh>
    <phoneticPr fontId="1"/>
  </si>
  <si>
    <t>S</t>
    <phoneticPr fontId="1"/>
  </si>
  <si>
    <t>OG-1</t>
    <phoneticPr fontId="1"/>
  </si>
  <si>
    <t>OW-1</t>
    <phoneticPr fontId="1"/>
  </si>
  <si>
    <t>W</t>
    <phoneticPr fontId="1"/>
  </si>
  <si>
    <t>N</t>
    <phoneticPr fontId="1"/>
  </si>
  <si>
    <t>IW-1</t>
    <phoneticPr fontId="1"/>
  </si>
  <si>
    <t>ガラス面日射負荷(外皮)小計S2</t>
    <rPh sb="3" eb="4">
      <t>メン</t>
    </rPh>
    <rPh sb="4" eb="6">
      <t>ニッシャ</t>
    </rPh>
    <rPh sb="6" eb="8">
      <t>フカ</t>
    </rPh>
    <rPh sb="9" eb="11">
      <t>ガイヒ</t>
    </rPh>
    <rPh sb="12" eb="14">
      <t>ショウケイ</t>
    </rPh>
    <phoneticPr fontId="1"/>
  </si>
  <si>
    <t>ガラス面日射負荷(内皮)小計I2</t>
    <rPh sb="9" eb="10">
      <t>ナイ</t>
    </rPh>
    <phoneticPr fontId="1"/>
  </si>
  <si>
    <t>9時</t>
  </si>
  <si>
    <t>12時</t>
  </si>
  <si>
    <t>14時</t>
  </si>
  <si>
    <t>16時</t>
  </si>
  <si>
    <t>係数</t>
    <rPh sb="0" eb="2">
      <t>ケイスウ</t>
    </rPh>
    <phoneticPr fontId="1"/>
  </si>
  <si>
    <t>空調室</t>
    <rPh sb="0" eb="2">
      <t>クウチョウ</t>
    </rPh>
    <rPh sb="2" eb="3">
      <t>シツ</t>
    </rPh>
    <phoneticPr fontId="1"/>
  </si>
  <si>
    <t>非空調室</t>
    <rPh sb="3" eb="4">
      <t>シツ</t>
    </rPh>
    <phoneticPr fontId="1"/>
  </si>
  <si>
    <t>設計用屋外条件</t>
    <rPh sb="5" eb="7">
      <t>ジョウケン</t>
    </rPh>
    <phoneticPr fontId="1"/>
  </si>
  <si>
    <t>地名</t>
    <rPh sb="0" eb="2">
      <t>チメイ</t>
    </rPh>
    <phoneticPr fontId="1"/>
  </si>
  <si>
    <t>冷房</t>
    <rPh sb="0" eb="2">
      <t>レイボウ</t>
    </rPh>
    <phoneticPr fontId="1"/>
  </si>
  <si>
    <t>暖房</t>
    <rPh sb="0" eb="2">
      <t>ダンボウ</t>
    </rPh>
    <phoneticPr fontId="1"/>
  </si>
  <si>
    <t>乾球温度(℃)</t>
  </si>
  <si>
    <t>湿球温度(参考値)</t>
    <phoneticPr fontId="1"/>
  </si>
  <si>
    <t>絶対湿度(参考値)</t>
    <phoneticPr fontId="1"/>
  </si>
  <si>
    <t>比エンタルビー(参考値)</t>
    <phoneticPr fontId="1"/>
  </si>
  <si>
    <t>日最高気温の月別平均値の最高値</t>
    <phoneticPr fontId="1"/>
  </si>
  <si>
    <t>最多風向※</t>
    <phoneticPr fontId="1"/>
  </si>
  <si>
    <t>乾球温度</t>
    <phoneticPr fontId="1"/>
  </si>
  <si>
    <t>湿球温度</t>
  </si>
  <si>
    <t>比エンタルビー</t>
  </si>
  <si>
    <t>日最低気温の月別平均値の最低値</t>
    <rPh sb="4" eb="5">
      <t>オン</t>
    </rPh>
    <phoneticPr fontId="1"/>
  </si>
  <si>
    <t>最多風向※</t>
  </si>
  <si>
    <t>日最低</t>
  </si>
  <si>
    <t>日最高</t>
  </si>
  <si>
    <t>(℃)</t>
  </si>
  <si>
    <t>(g/kgDA)</t>
  </si>
  <si>
    <t>(％)</t>
    <phoneticPr fontId="1"/>
  </si>
  <si>
    <t>(kJ/kgDA)</t>
  </si>
  <si>
    <t>稚内</t>
  </si>
  <si>
    <t>SSW</t>
    <phoneticPr fontId="1"/>
  </si>
  <si>
    <t>旭川</t>
    <rPh sb="0" eb="2">
      <t>アサヒカワ</t>
    </rPh>
    <phoneticPr fontId="1"/>
  </si>
  <si>
    <t>WSW</t>
    <phoneticPr fontId="1"/>
  </si>
  <si>
    <t>留萌</t>
    <phoneticPr fontId="1"/>
  </si>
  <si>
    <t>ESE</t>
  </si>
  <si>
    <t>札幌</t>
    <phoneticPr fontId="1"/>
  </si>
  <si>
    <t>SSE</t>
  </si>
  <si>
    <t>NW</t>
    <phoneticPr fontId="1"/>
  </si>
  <si>
    <t>寿都</t>
    <phoneticPr fontId="1"/>
  </si>
  <si>
    <t>NW</t>
  </si>
  <si>
    <t>網走</t>
    <phoneticPr fontId="1"/>
  </si>
  <si>
    <t>SE</t>
  </si>
  <si>
    <t>根室</t>
    <phoneticPr fontId="1"/>
  </si>
  <si>
    <t>SSE</t>
    <phoneticPr fontId="1"/>
  </si>
  <si>
    <t>釧路</t>
    <phoneticPr fontId="1"/>
  </si>
  <si>
    <t>帯広</t>
    <phoneticPr fontId="1"/>
  </si>
  <si>
    <t>WNW</t>
  </si>
  <si>
    <t>WNW</t>
    <phoneticPr fontId="1"/>
  </si>
  <si>
    <t>浦河</t>
    <phoneticPr fontId="1"/>
  </si>
  <si>
    <t>函館</t>
  </si>
  <si>
    <t>青森</t>
    <phoneticPr fontId="1"/>
  </si>
  <si>
    <t>E</t>
    <phoneticPr fontId="1"/>
  </si>
  <si>
    <t>秋田</t>
    <phoneticPr fontId="1"/>
  </si>
  <si>
    <t>盛岡</t>
    <phoneticPr fontId="1"/>
  </si>
  <si>
    <t>宮古</t>
    <rPh sb="0" eb="2">
      <t>ミヤコ</t>
    </rPh>
    <phoneticPr fontId="1"/>
  </si>
  <si>
    <t>NE</t>
  </si>
  <si>
    <t>仙台</t>
    <phoneticPr fontId="1"/>
  </si>
  <si>
    <t>酒田</t>
    <phoneticPr fontId="1"/>
  </si>
  <si>
    <t>山形</t>
    <phoneticPr fontId="1"/>
  </si>
  <si>
    <t>sw</t>
    <phoneticPr fontId="1"/>
  </si>
  <si>
    <t>福島</t>
    <rPh sb="0" eb="2">
      <t>フクシマ</t>
    </rPh>
    <phoneticPr fontId="1"/>
  </si>
  <si>
    <t>小名浜</t>
  </si>
  <si>
    <t>水戸</t>
    <phoneticPr fontId="1"/>
  </si>
  <si>
    <t>ENE</t>
  </si>
  <si>
    <t>字都宮</t>
    <phoneticPr fontId="1"/>
  </si>
  <si>
    <t>NNE</t>
  </si>
  <si>
    <t>前橋</t>
    <phoneticPr fontId="1"/>
  </si>
  <si>
    <t>NNW</t>
    <phoneticPr fontId="1"/>
  </si>
  <si>
    <t>熊谷</t>
    <phoneticPr fontId="1"/>
  </si>
  <si>
    <t>東京</t>
    <phoneticPr fontId="1"/>
  </si>
  <si>
    <t>ENE</t>
    <phoneticPr fontId="1"/>
  </si>
  <si>
    <t>大島</t>
    <phoneticPr fontId="1"/>
  </si>
  <si>
    <t>SSW</t>
  </si>
  <si>
    <t>八丈島</t>
    <phoneticPr fontId="1"/>
  </si>
  <si>
    <t>SW</t>
    <phoneticPr fontId="1"/>
  </si>
  <si>
    <t>銚子</t>
    <phoneticPr fontId="1"/>
  </si>
  <si>
    <t>橫浜</t>
    <phoneticPr fontId="1"/>
  </si>
  <si>
    <t>SW</t>
  </si>
  <si>
    <t>相川</t>
    <rPh sb="0" eb="2">
      <t>アイカワ</t>
    </rPh>
    <phoneticPr fontId="1"/>
  </si>
  <si>
    <t>新潟</t>
  </si>
  <si>
    <t>高田</t>
    <rPh sb="0" eb="2">
      <t>タカダ</t>
    </rPh>
    <phoneticPr fontId="1"/>
  </si>
  <si>
    <t>富山</t>
    <phoneticPr fontId="1"/>
  </si>
  <si>
    <t>輪島</t>
    <phoneticPr fontId="1"/>
  </si>
  <si>
    <t>金沢</t>
    <phoneticPr fontId="1"/>
  </si>
  <si>
    <t>長野</t>
    <phoneticPr fontId="1"/>
  </si>
  <si>
    <t>ESE</t>
    <phoneticPr fontId="1"/>
  </si>
  <si>
    <t>軽井沢</t>
  </si>
  <si>
    <t>松本</t>
    <phoneticPr fontId="1"/>
  </si>
  <si>
    <t>飯田</t>
    <phoneticPr fontId="1"/>
  </si>
  <si>
    <t>甲府</t>
    <phoneticPr fontId="1"/>
  </si>
  <si>
    <t>静岡</t>
    <phoneticPr fontId="1"/>
  </si>
  <si>
    <t>浜松</t>
    <phoneticPr fontId="1"/>
  </si>
  <si>
    <t>名古屋</t>
  </si>
  <si>
    <t>高山</t>
    <phoneticPr fontId="1"/>
  </si>
  <si>
    <t>岐阜</t>
    <phoneticPr fontId="1"/>
  </si>
  <si>
    <t>津</t>
  </si>
  <si>
    <t>尾鷲</t>
    <rPh sb="0" eb="2">
      <t>オワシ</t>
    </rPh>
    <phoneticPr fontId="1"/>
  </si>
  <si>
    <t>福井</t>
  </si>
  <si>
    <t>NNW</t>
  </si>
  <si>
    <t>敦賀</t>
    <rPh sb="0" eb="1">
      <t>アツシ</t>
    </rPh>
    <phoneticPr fontId="1"/>
  </si>
  <si>
    <t>彦根</t>
    <phoneticPr fontId="1"/>
  </si>
  <si>
    <t>京都</t>
  </si>
  <si>
    <t>大阪</t>
    <rPh sb="0" eb="2">
      <t>オオサカ</t>
    </rPh>
    <phoneticPr fontId="1"/>
  </si>
  <si>
    <t>神戸</t>
    <phoneticPr fontId="1"/>
  </si>
  <si>
    <t>奈良</t>
  </si>
  <si>
    <t>和歌山</t>
    <phoneticPr fontId="1"/>
  </si>
  <si>
    <t>WSW</t>
  </si>
  <si>
    <t>潮岬</t>
    <rPh sb="0" eb="1">
      <t>シオ</t>
    </rPh>
    <rPh sb="1" eb="2">
      <t>ミサキ</t>
    </rPh>
    <phoneticPr fontId="1"/>
  </si>
  <si>
    <t>岡山</t>
    <phoneticPr fontId="1"/>
  </si>
  <si>
    <t>広島</t>
    <phoneticPr fontId="1"/>
  </si>
  <si>
    <t>西郷</t>
    <phoneticPr fontId="1"/>
  </si>
  <si>
    <t>松江</t>
    <phoneticPr fontId="1"/>
  </si>
  <si>
    <t>浜田</t>
    <phoneticPr fontId="1"/>
  </si>
  <si>
    <t>鳥取</t>
    <rPh sb="0" eb="2">
      <t>トットリ</t>
    </rPh>
    <phoneticPr fontId="1"/>
  </si>
  <si>
    <t>下関</t>
    <phoneticPr fontId="1"/>
  </si>
  <si>
    <t>徳島</t>
    <rPh sb="0" eb="2">
      <t>トクシマ</t>
    </rPh>
    <phoneticPr fontId="1"/>
  </si>
  <si>
    <t>高松</t>
    <phoneticPr fontId="1"/>
  </si>
  <si>
    <t>松山</t>
    <phoneticPr fontId="1"/>
  </si>
  <si>
    <t>高知</t>
    <phoneticPr fontId="1"/>
  </si>
  <si>
    <t>室戸岬</t>
    <rPh sb="2" eb="3">
      <t>ミサキ</t>
    </rPh>
    <phoneticPr fontId="1"/>
  </si>
  <si>
    <t>足摺</t>
  </si>
  <si>
    <t>福岡</t>
    <phoneticPr fontId="1"/>
  </si>
  <si>
    <t>大分</t>
    <phoneticPr fontId="1"/>
  </si>
  <si>
    <t>厳原</t>
    <phoneticPr fontId="1"/>
  </si>
  <si>
    <t>長崎</t>
    <rPh sb="0" eb="2">
      <t>ナガサキ</t>
    </rPh>
    <phoneticPr fontId="1"/>
  </si>
  <si>
    <t>福江</t>
    <phoneticPr fontId="1"/>
  </si>
  <si>
    <t>佐賀</t>
    <phoneticPr fontId="1"/>
  </si>
  <si>
    <t>熊本</t>
    <phoneticPr fontId="1"/>
  </si>
  <si>
    <t>宮崎</t>
    <rPh sb="0" eb="2">
      <t>ミヤザキ</t>
    </rPh>
    <phoneticPr fontId="1"/>
  </si>
  <si>
    <t>鹿児島</t>
    <rPh sb="0" eb="3">
      <t>カゴシマ</t>
    </rPh>
    <phoneticPr fontId="1"/>
  </si>
  <si>
    <t>名瀬</t>
    <phoneticPr fontId="1"/>
  </si>
  <si>
    <t>SE</t>
    <phoneticPr fontId="1"/>
  </si>
  <si>
    <t>那覇</t>
    <phoneticPr fontId="1"/>
  </si>
  <si>
    <t>備考</t>
    <phoneticPr fontId="1"/>
  </si>
  <si>
    <t>(1)2004年~2013年の気象データによる。</t>
  </si>
  <si>
    <t>(2)乾球温度は、危険率2.5%のTAC温度である。</t>
  </si>
  <si>
    <t>(3)暖房時の乾球温度は、午前9時のTAC温度である。</t>
    <phoneticPr fontId="1"/>
  </si>
  <si>
    <t>注※</t>
    <phoneticPr fontId="1"/>
  </si>
  <si>
    <t>最多風向は冷房時は7月、暖房時は1月の昼間(9時~17時)における風速5m/S以上の方位である。</t>
    <rPh sb="12" eb="14">
      <t>ダンボウ</t>
    </rPh>
    <phoneticPr fontId="1"/>
  </si>
  <si>
    <t>ガラス面標凖日射取得[W/m2]、太陽高度、太陽方位</t>
    <phoneticPr fontId="1"/>
  </si>
  <si>
    <t>地区</t>
    <rPh sb="0" eb="2">
      <t>チク</t>
    </rPh>
    <phoneticPr fontId="1"/>
  </si>
  <si>
    <t>札幌</t>
    <rPh sb="0" eb="2">
      <t>サッポロ</t>
    </rPh>
    <phoneticPr fontId="1"/>
  </si>
  <si>
    <t>仙台</t>
    <rPh sb="0" eb="2">
      <t>センダイ</t>
    </rPh>
    <phoneticPr fontId="1"/>
  </si>
  <si>
    <t>太陽高度</t>
    <phoneticPr fontId="1"/>
  </si>
  <si>
    <t>49.4°</t>
    <phoneticPr fontId="1"/>
  </si>
  <si>
    <t>66.8°</t>
  </si>
  <si>
    <t>53.0°</t>
  </si>
  <si>
    <t>31.9°</t>
    <phoneticPr fontId="1"/>
  </si>
  <si>
    <t>50.6°</t>
  </si>
  <si>
    <t>71.5°</t>
    <phoneticPr fontId="1"/>
  </si>
  <si>
    <t>55.3°</t>
    <phoneticPr fontId="1"/>
  </si>
  <si>
    <t>32.2°</t>
  </si>
  <si>
    <t>太陽方位</t>
    <phoneticPr fontId="1"/>
  </si>
  <si>
    <t>ー68.6°</t>
    <phoneticPr fontId="1"/>
  </si>
  <si>
    <t>11.5°</t>
    <phoneticPr fontId="1"/>
  </si>
  <si>
    <t>62.9°</t>
    <phoneticPr fontId="1"/>
  </si>
  <si>
    <t>88.6°</t>
    <phoneticPr fontId="1"/>
  </si>
  <si>
    <t>ー74.4°</t>
    <phoneticPr fontId="1"/>
  </si>
  <si>
    <t>13.0°</t>
  </si>
  <si>
    <t>68.5°</t>
    <phoneticPr fontId="1"/>
  </si>
  <si>
    <t>91.3°</t>
  </si>
  <si>
    <t>日陰</t>
    <rPh sb="0" eb="2">
      <t>ヒカゲ</t>
    </rPh>
    <phoneticPr fontId="1"/>
  </si>
  <si>
    <t>水平</t>
    <rPh sb="0" eb="2">
      <t>スイヘイ</t>
    </rPh>
    <phoneticPr fontId="1"/>
  </si>
  <si>
    <t>東京</t>
    <rPh sb="0" eb="2">
      <t>トウキョウ</t>
    </rPh>
    <phoneticPr fontId="1"/>
  </si>
  <si>
    <t>50.3°</t>
  </si>
  <si>
    <t>74.2°</t>
    <phoneticPr fontId="1"/>
  </si>
  <si>
    <t>57.0°</t>
  </si>
  <si>
    <t>33.0°</t>
  </si>
  <si>
    <t>47.1°</t>
  </si>
  <si>
    <t>75.5°</t>
    <phoneticPr fontId="1"/>
  </si>
  <si>
    <t>60.6°</t>
  </si>
  <si>
    <t>36.5°</t>
  </si>
  <si>
    <t>ー78.4°</t>
    <phoneticPr fontId="1"/>
  </si>
  <si>
    <t>11.2°</t>
    <phoneticPr fontId="1"/>
  </si>
  <si>
    <t>70.9°</t>
  </si>
  <si>
    <t>92.3°</t>
  </si>
  <si>
    <t>ー82.7°</t>
  </si>
  <si>
    <t>ー3.8°</t>
    <phoneticPr fontId="1"/>
  </si>
  <si>
    <t>68.0°</t>
  </si>
  <si>
    <t>90.6°</t>
  </si>
  <si>
    <t>福岡</t>
    <rPh sb="0" eb="2">
      <t>フクオカ</t>
    </rPh>
    <phoneticPr fontId="1"/>
  </si>
  <si>
    <t>那覇</t>
    <rPh sb="0" eb="2">
      <t>ナハ</t>
    </rPh>
    <phoneticPr fontId="1"/>
  </si>
  <si>
    <t>42.9°</t>
  </si>
  <si>
    <t>65.0°</t>
  </si>
  <si>
    <t>40.7°</t>
  </si>
  <si>
    <t>40.5°</t>
  </si>
  <si>
    <t>79.9°</t>
    <phoneticPr fontId="1"/>
  </si>
  <si>
    <t>69.7°</t>
  </si>
  <si>
    <t>ー87.0°</t>
  </si>
  <si>
    <t>ー23.8°</t>
    <phoneticPr fontId="1"/>
  </si>
  <si>
    <t>63.7°</t>
  </si>
  <si>
    <t>88.6°</t>
  </si>
  <si>
    <t>ー94.9°</t>
  </si>
  <si>
    <t>ー55.2°</t>
    <phoneticPr fontId="1"/>
  </si>
  <si>
    <t>77.1°</t>
  </si>
  <si>
    <t>93.9°</t>
  </si>
  <si>
    <t>実行温度差ETDj[℃](室温28℃)</t>
    <rPh sb="0" eb="2">
      <t>ジッコウ</t>
    </rPh>
    <rPh sb="2" eb="4">
      <t>オンド</t>
    </rPh>
    <rPh sb="4" eb="5">
      <t>サ</t>
    </rPh>
    <rPh sb="13" eb="15">
      <t>シツオン</t>
    </rPh>
    <phoneticPr fontId="1"/>
  </si>
  <si>
    <t>壁タイプ</t>
    <rPh sb="0" eb="1">
      <t>カベ</t>
    </rPh>
    <phoneticPr fontId="1"/>
  </si>
  <si>
    <t>Ⅰ</t>
    <phoneticPr fontId="1"/>
  </si>
  <si>
    <t>Ⅱ</t>
    <phoneticPr fontId="1"/>
  </si>
  <si>
    <t>Ⅲ</t>
    <phoneticPr fontId="1"/>
  </si>
  <si>
    <t>Ⅳ</t>
    <phoneticPr fontId="1"/>
  </si>
  <si>
    <t>Ⅴ</t>
    <phoneticPr fontId="1"/>
  </si>
  <si>
    <t>Ⅵ</t>
    <phoneticPr fontId="1"/>
  </si>
  <si>
    <t>大阪</t>
    <phoneticPr fontId="1"/>
  </si>
  <si>
    <t>(2)日影とは、直達及び天空日射量がともにゼロの場合の値を示す。</t>
    <rPh sb="3" eb="5">
      <t>ヒカゲ</t>
    </rPh>
    <rPh sb="8" eb="10">
      <t>チョクタツ</t>
    </rPh>
    <rPh sb="10" eb="11">
      <t>オヨ</t>
    </rPh>
    <rPh sb="12" eb="14">
      <t>テンクウ</t>
    </rPh>
    <rPh sb="14" eb="16">
      <t>ニッシャ</t>
    </rPh>
    <rPh sb="16" eb="17">
      <t>リョウ</t>
    </rPh>
    <rPh sb="24" eb="26">
      <t>バアイ</t>
    </rPh>
    <rPh sb="27" eb="28">
      <t>アタイ</t>
    </rPh>
    <rPh sb="29" eb="30">
      <t>シメ</t>
    </rPh>
    <phoneticPr fontId="1"/>
  </si>
  <si>
    <t>(3)設計室温が28℃と異なる場合、表の値に(28℃－設計室温)を加える。</t>
    <rPh sb="3" eb="5">
      <t>セッケイ</t>
    </rPh>
    <rPh sb="5" eb="7">
      <t>シツオン</t>
    </rPh>
    <rPh sb="12" eb="13">
      <t>コト</t>
    </rPh>
    <rPh sb="15" eb="17">
      <t>バアイ</t>
    </rPh>
    <rPh sb="18" eb="19">
      <t>ヒョウ</t>
    </rPh>
    <rPh sb="20" eb="21">
      <t>アタイ</t>
    </rPh>
    <rPh sb="27" eb="29">
      <t>セッケイ</t>
    </rPh>
    <rPh sb="29" eb="31">
      <t>シツオン</t>
    </rPh>
    <rPh sb="33" eb="34">
      <t>クワ</t>
    </rPh>
    <phoneticPr fontId="1"/>
  </si>
  <si>
    <t>(4)屋外設計温度がこの表の地区と大きく異なる場合は、補正を行ってもよい。</t>
    <rPh sb="3" eb="5">
      <t>オクガイ</t>
    </rPh>
    <rPh sb="5" eb="7">
      <t>セッケイ</t>
    </rPh>
    <rPh sb="7" eb="9">
      <t>オンド</t>
    </rPh>
    <rPh sb="12" eb="13">
      <t>ヒョウ</t>
    </rPh>
    <rPh sb="14" eb="16">
      <t>チク</t>
    </rPh>
    <rPh sb="17" eb="18">
      <t>オオ</t>
    </rPh>
    <rPh sb="20" eb="21">
      <t>コト</t>
    </rPh>
    <rPh sb="23" eb="25">
      <t>バアイ</t>
    </rPh>
    <rPh sb="27" eb="29">
      <t>ホセイ</t>
    </rPh>
    <rPh sb="30" eb="31">
      <t>オコナ</t>
    </rPh>
    <phoneticPr fontId="1"/>
  </si>
  <si>
    <t>各種ガラスの遮へい係数SC、熱通過率K(外気に面するガラス)</t>
    <phoneticPr fontId="1"/>
  </si>
  <si>
    <t>ガラス種類</t>
    <phoneticPr fontId="1"/>
  </si>
  <si>
    <t>遮へい係数SC</t>
  </si>
  <si>
    <t>熱通過率[W/(m2・K)]</t>
    <rPh sb="0" eb="1">
      <t>ネツ</t>
    </rPh>
    <rPh sb="1" eb="3">
      <t>ツウカ</t>
    </rPh>
    <rPh sb="3" eb="4">
      <t>リツ</t>
    </rPh>
    <phoneticPr fontId="1"/>
  </si>
  <si>
    <t>ブラインドなし</t>
    <phoneticPr fontId="1"/>
  </si>
  <si>
    <t>明色ブラインド</t>
    <phoneticPr fontId="1"/>
  </si>
  <si>
    <t>中間色ブラインド</t>
    <phoneticPr fontId="1"/>
  </si>
  <si>
    <t>ガラス</t>
    <phoneticPr fontId="1"/>
  </si>
  <si>
    <t>ガラス＋ブラインド</t>
    <phoneticPr fontId="1"/>
  </si>
  <si>
    <t>複層ガラス</t>
    <rPh sb="0" eb="2">
      <t>フクソウ</t>
    </rPh>
    <phoneticPr fontId="1"/>
  </si>
  <si>
    <t>透明ガラス3mm＋透明ガラス3mm</t>
    <phoneticPr fontId="1"/>
  </si>
  <si>
    <t>透明ガラス5mm＋透明ガラス5mm</t>
    <phoneticPr fontId="1"/>
  </si>
  <si>
    <t>透明ガラス6mm＋透明ガラス6mm</t>
    <phoneticPr fontId="1"/>
  </si>
  <si>
    <t>透明ガラス8mm＋透明ガラス8mm</t>
    <phoneticPr fontId="1"/>
  </si>
  <si>
    <t>熱線吸収ガラス3mm＋透明ガラス3mm</t>
    <phoneticPr fontId="1"/>
  </si>
  <si>
    <t>熱線吸収ガラス5mm＋透明ガラス5mm</t>
    <phoneticPr fontId="1"/>
  </si>
  <si>
    <t>熱線吸収ガラス6mm＋透明ガラス6mm</t>
    <phoneticPr fontId="1"/>
  </si>
  <si>
    <t>熱線吸収ガラス8mm＋透明ガラス8mm</t>
    <phoneticPr fontId="1"/>
  </si>
  <si>
    <t>発色膜熱反射ガラス6mm＋透明ガラス6mm</t>
    <phoneticPr fontId="1"/>
  </si>
  <si>
    <t>単層ガラス</t>
    <phoneticPr fontId="1"/>
  </si>
  <si>
    <t>透明ガラス3mm</t>
    <phoneticPr fontId="1"/>
  </si>
  <si>
    <t>透明ガラス5mm</t>
    <phoneticPr fontId="1"/>
  </si>
  <si>
    <t>透明ガラス6mm</t>
    <phoneticPr fontId="1"/>
  </si>
  <si>
    <t>透明ガラス8mm</t>
    <phoneticPr fontId="1"/>
  </si>
  <si>
    <t>透明ガラス10mm</t>
    <phoneticPr fontId="1"/>
  </si>
  <si>
    <t>透明ガラス12mm</t>
    <phoneticPr fontId="1"/>
  </si>
  <si>
    <t>熱線吸収ガラス3mm</t>
    <phoneticPr fontId="1"/>
  </si>
  <si>
    <t>熱線吸収ガラス5mm</t>
    <phoneticPr fontId="1"/>
  </si>
  <si>
    <t>熱線吸収ガラス6mm</t>
    <phoneticPr fontId="1"/>
  </si>
  <si>
    <t>熱線吸収ガラス8mm</t>
    <phoneticPr fontId="1"/>
  </si>
  <si>
    <t>熱線吸収ガラス10mm</t>
    <phoneticPr fontId="1"/>
  </si>
  <si>
    <t>熱線吸収ガラス12mm</t>
    <phoneticPr fontId="1"/>
  </si>
  <si>
    <t>透明膜熱線反射ガラス8mm</t>
  </si>
  <si>
    <t>発色膜熱線反射ガラス8mm</t>
    <phoneticPr fontId="1"/>
  </si>
  <si>
    <t>熱吸熱線反射ガラス8mm</t>
    <phoneticPr fontId="1"/>
  </si>
  <si>
    <t>複層ガラス高断熱</t>
    <rPh sb="0" eb="2">
      <t>フクソウ</t>
    </rPh>
    <rPh sb="5" eb="8">
      <t>コウダンネツ</t>
    </rPh>
    <phoneticPr fontId="1"/>
  </si>
  <si>
    <t>透明ガラス6mm(外側)＋低放射ガラス(Low-εガラス)6mm(内側)</t>
    <phoneticPr fontId="1"/>
  </si>
  <si>
    <t>複層ガラス高遮熱断熱</t>
    <rPh sb="0" eb="2">
      <t>フクソウ</t>
    </rPh>
    <rPh sb="5" eb="6">
      <t>コウ</t>
    </rPh>
    <rPh sb="6" eb="8">
      <t>シャネツ</t>
    </rPh>
    <rPh sb="8" eb="10">
      <t>ダンネツ</t>
    </rPh>
    <phoneticPr fontId="1"/>
  </si>
  <si>
    <t>低放射ガラス(Low-εガラス)6mm(外側)＋透明ガラス6mm(内側)</t>
  </si>
  <si>
    <t>(1)複層ガラス、高断熱複層ガラス、高遮熱断熱複層ガラスの空気層の厚さは、すべて6mmである。</t>
    <phoneticPr fontId="1"/>
  </si>
  <si>
    <t>(2)単層ガラス、複層ガラスの値は、空気調和・衛生工学会熱負荷計算小委員会「設計用最大負荷」による。</t>
    <phoneticPr fontId="1"/>
  </si>
  <si>
    <t>絶対湿度</t>
    <rPh sb="0" eb="2">
      <t>ゼッタイ</t>
    </rPh>
    <rPh sb="2" eb="4">
      <t>シツド</t>
    </rPh>
    <phoneticPr fontId="1"/>
  </si>
  <si>
    <t>顕熱</t>
    <rPh sb="0" eb="2">
      <t>ケンネツ</t>
    </rPh>
    <phoneticPr fontId="1"/>
  </si>
  <si>
    <t>潜熱</t>
    <rPh sb="0" eb="2">
      <t>センネツ</t>
    </rPh>
    <phoneticPr fontId="1"/>
  </si>
  <si>
    <t>一人当たりの熱量</t>
    <rPh sb="0" eb="2">
      <t>ヒトリ</t>
    </rPh>
    <rPh sb="2" eb="3">
      <t>ア</t>
    </rPh>
    <rPh sb="6" eb="8">
      <t>ネツリョウ</t>
    </rPh>
    <phoneticPr fontId="1"/>
  </si>
  <si>
    <t>消費電力</t>
    <rPh sb="0" eb="2">
      <t>ショウヒ</t>
    </rPh>
    <rPh sb="2" eb="4">
      <t>デンリョク</t>
    </rPh>
    <phoneticPr fontId="1"/>
  </si>
  <si>
    <t>合計</t>
    <rPh sb="0" eb="2">
      <t>ゴウケイ</t>
    </rPh>
    <phoneticPr fontId="1"/>
  </si>
  <si>
    <t>m3/h</t>
    <phoneticPr fontId="1"/>
  </si>
  <si>
    <t>設計用
屋内条件</t>
    <rPh sb="0" eb="3">
      <t>セッケイヨウ</t>
    </rPh>
    <rPh sb="4" eb="6">
      <t>オクナイ</t>
    </rPh>
    <rPh sb="6" eb="8">
      <t>ジョウケン</t>
    </rPh>
    <phoneticPr fontId="1"/>
  </si>
  <si>
    <t>人数</t>
    <rPh sb="0" eb="2">
      <t>ニンズウ</t>
    </rPh>
    <phoneticPr fontId="1"/>
  </si>
  <si>
    <t>①</t>
    <phoneticPr fontId="1"/>
  </si>
  <si>
    <t>②</t>
    <phoneticPr fontId="1"/>
  </si>
  <si>
    <t>③</t>
    <phoneticPr fontId="1"/>
  </si>
  <si>
    <t>④</t>
    <phoneticPr fontId="1"/>
  </si>
  <si>
    <t>⑤</t>
    <phoneticPr fontId="1"/>
  </si>
  <si>
    <t>⑥</t>
    <phoneticPr fontId="1"/>
  </si>
  <si>
    <t>⑦</t>
    <phoneticPr fontId="1"/>
  </si>
  <si>
    <t>または</t>
    <phoneticPr fontId="1"/>
  </si>
  <si>
    <t>消費電力[W/m2]</t>
    <phoneticPr fontId="1"/>
  </si>
  <si>
    <t>消費電力[W/個]</t>
    <rPh sb="0" eb="2">
      <t>ショウヒ</t>
    </rPh>
    <rPh sb="2" eb="4">
      <t>デンリョク</t>
    </rPh>
    <rPh sb="7" eb="8">
      <t>コ</t>
    </rPh>
    <phoneticPr fontId="1"/>
  </si>
  <si>
    <t>個数</t>
    <rPh sb="0" eb="2">
      <t>コスウ</t>
    </rPh>
    <phoneticPr fontId="1"/>
  </si>
  <si>
    <t>構造体等負荷(内部)小計I1</t>
    <phoneticPr fontId="1"/>
  </si>
  <si>
    <t>B</t>
    <phoneticPr fontId="1"/>
  </si>
  <si>
    <t>C</t>
    <phoneticPr fontId="1"/>
  </si>
  <si>
    <t>D</t>
    <phoneticPr fontId="1"/>
  </si>
  <si>
    <t>F</t>
    <phoneticPr fontId="1"/>
  </si>
  <si>
    <t>温度差</t>
    <rPh sb="0" eb="2">
      <t>オンド</t>
    </rPh>
    <rPh sb="2" eb="3">
      <t>サ</t>
    </rPh>
    <phoneticPr fontId="1"/>
  </si>
  <si>
    <t>※設計室内温度と空調隣室温度との差が余裕側の場合は空白(負荷なし)になる</t>
    <rPh sb="1" eb="3">
      <t>セッケイ</t>
    </rPh>
    <rPh sb="3" eb="5">
      <t>シツナイ</t>
    </rPh>
    <rPh sb="5" eb="7">
      <t>オンド</t>
    </rPh>
    <rPh sb="8" eb="10">
      <t>クウチョウ</t>
    </rPh>
    <rPh sb="10" eb="12">
      <t>リンシツ</t>
    </rPh>
    <rPh sb="12" eb="14">
      <t>オンド</t>
    </rPh>
    <rPh sb="16" eb="17">
      <t>サ</t>
    </rPh>
    <rPh sb="18" eb="20">
      <t>ヨユウ</t>
    </rPh>
    <rPh sb="20" eb="21">
      <t>ガワ</t>
    </rPh>
    <rPh sb="22" eb="24">
      <t>バアイ</t>
    </rPh>
    <rPh sb="25" eb="27">
      <t>クウハク</t>
    </rPh>
    <rPh sb="28" eb="30">
      <t>フカ</t>
    </rPh>
    <phoneticPr fontId="1"/>
  </si>
  <si>
    <t>コンセント負荷</t>
    <rPh sb="5" eb="7">
      <t>フカ</t>
    </rPh>
    <phoneticPr fontId="1"/>
  </si>
  <si>
    <t>回/h</t>
    <rPh sb="0" eb="1">
      <t>カイ</t>
    </rPh>
    <phoneticPr fontId="1"/>
  </si>
  <si>
    <t>①</t>
  </si>
  <si>
    <t>④</t>
    <phoneticPr fontId="1"/>
  </si>
  <si>
    <t>A</t>
  </si>
  <si>
    <t>⑤</t>
  </si>
  <si>
    <t>温度差</t>
    <rPh sb="0" eb="3">
      <t>オンドサ</t>
    </rPh>
    <phoneticPr fontId="1"/>
  </si>
  <si>
    <t>番号</t>
    <rPh sb="0" eb="2">
      <t>バンゴウ</t>
    </rPh>
    <phoneticPr fontId="1"/>
  </si>
  <si>
    <t>暖房の方位係数</t>
    <rPh sb="0" eb="2">
      <t>ダンボウ</t>
    </rPh>
    <rPh sb="3" eb="5">
      <t>ホウイ</t>
    </rPh>
    <rPh sb="5" eb="7">
      <t>ケイスウ</t>
    </rPh>
    <phoneticPr fontId="1"/>
  </si>
  <si>
    <t>方位別</t>
    <rPh sb="0" eb="2">
      <t>ホウイ</t>
    </rPh>
    <rPh sb="2" eb="3">
      <t>ベツ</t>
    </rPh>
    <phoneticPr fontId="1"/>
  </si>
  <si>
    <t>方位係数</t>
    <rPh sb="0" eb="2">
      <t>ホウイ</t>
    </rPh>
    <rPh sb="2" eb="4">
      <t>ケイスウ</t>
    </rPh>
    <phoneticPr fontId="1"/>
  </si>
  <si>
    <t>陸屋根、最下階の床(空調床)、ピロティ</t>
    <rPh sb="0" eb="3">
      <t>リクヤネ</t>
    </rPh>
    <rPh sb="4" eb="6">
      <t>サイカ</t>
    </rPh>
    <rPh sb="6" eb="7">
      <t>カイ</t>
    </rPh>
    <rPh sb="8" eb="9">
      <t>ユカ</t>
    </rPh>
    <rPh sb="10" eb="12">
      <t>クウチョウ</t>
    </rPh>
    <rPh sb="12" eb="13">
      <t>ユカ</t>
    </rPh>
    <phoneticPr fontId="1"/>
  </si>
  <si>
    <t>北・北東・北西・東・西向外壁</t>
    <rPh sb="0" eb="1">
      <t>キタ</t>
    </rPh>
    <rPh sb="2" eb="4">
      <t>ホクトウ</t>
    </rPh>
    <rPh sb="5" eb="7">
      <t>ホクセイ</t>
    </rPh>
    <rPh sb="8" eb="9">
      <t>ヒガシ</t>
    </rPh>
    <rPh sb="10" eb="11">
      <t>ニシ</t>
    </rPh>
    <rPh sb="11" eb="12">
      <t>ムカイ</t>
    </rPh>
    <rPh sb="12" eb="14">
      <t>ガイヘキ</t>
    </rPh>
    <phoneticPr fontId="1"/>
  </si>
  <si>
    <t>南東・南西向外壁</t>
    <rPh sb="0" eb="2">
      <t>ナントウ</t>
    </rPh>
    <rPh sb="3" eb="5">
      <t>ナンセイ</t>
    </rPh>
    <rPh sb="5" eb="6">
      <t>ム</t>
    </rPh>
    <rPh sb="6" eb="8">
      <t>ガイヘキ</t>
    </rPh>
    <phoneticPr fontId="1"/>
  </si>
  <si>
    <t>南向外壁</t>
    <rPh sb="0" eb="2">
      <t>ミナミム</t>
    </rPh>
    <rPh sb="2" eb="4">
      <t>ガイヘキ</t>
    </rPh>
    <phoneticPr fontId="1"/>
  </si>
  <si>
    <t>※換気回数は入口が風上側の場合夏期2回冬期3～4回、それ以外は夏期1回冬期1～2回換気とする</t>
    <rPh sb="15" eb="17">
      <t>カキ</t>
    </rPh>
    <rPh sb="19" eb="21">
      <t>トウキ</t>
    </rPh>
    <rPh sb="24" eb="25">
      <t>カイ</t>
    </rPh>
    <rPh sb="31" eb="33">
      <t>カキ</t>
    </rPh>
    <rPh sb="35" eb="37">
      <t>トウキ</t>
    </rPh>
    <rPh sb="40" eb="41">
      <t>カイ</t>
    </rPh>
    <phoneticPr fontId="1"/>
  </si>
  <si>
    <t>[％]</t>
    <phoneticPr fontId="1"/>
  </si>
  <si>
    <t>すき間風負荷</t>
    <phoneticPr fontId="1"/>
  </si>
  <si>
    <t>-</t>
    <phoneticPr fontId="1"/>
  </si>
  <si>
    <t>※すき間風[m3/(m2・h)]を求める際は最多風向面に最も近い外壁二面に取り付けるサッシに対して計算する</t>
    <rPh sb="3" eb="4">
      <t>マ</t>
    </rPh>
    <rPh sb="22" eb="24">
      <t>サイタ</t>
    </rPh>
    <rPh sb="24" eb="26">
      <t>フウコウ</t>
    </rPh>
    <rPh sb="26" eb="27">
      <t>メン</t>
    </rPh>
    <rPh sb="28" eb="29">
      <t>モット</t>
    </rPh>
    <rPh sb="30" eb="31">
      <t>チカ</t>
    </rPh>
    <rPh sb="32" eb="34">
      <t>ガイヘキ</t>
    </rPh>
    <rPh sb="34" eb="35">
      <t>２</t>
    </rPh>
    <rPh sb="35" eb="36">
      <t>メン</t>
    </rPh>
    <rPh sb="37" eb="38">
      <t>ト</t>
    </rPh>
    <rPh sb="39" eb="40">
      <t>ツ</t>
    </rPh>
    <rPh sb="46" eb="47">
      <t>タイ</t>
    </rPh>
    <rPh sb="49" eb="51">
      <t>ケイサン</t>
    </rPh>
    <phoneticPr fontId="1"/>
  </si>
  <si>
    <t>※すき間風[m3/(m2・h)]を求める際の設計風速は気象データによるか、冷房時6m/sと暖房時8m/sとする</t>
    <rPh sb="3" eb="4">
      <t>マ</t>
    </rPh>
    <phoneticPr fontId="1"/>
  </si>
  <si>
    <t>電算機負荷</t>
    <rPh sb="0" eb="3">
      <t>デンサンキ</t>
    </rPh>
    <rPh sb="3" eb="5">
      <t>フカ</t>
    </rPh>
    <phoneticPr fontId="1"/>
  </si>
  <si>
    <t>H</t>
    <phoneticPr fontId="1"/>
  </si>
  <si>
    <t>IF-1</t>
    <phoneticPr fontId="1"/>
  </si>
  <si>
    <r>
      <t>照明負荷q</t>
    </r>
    <r>
      <rPr>
        <vertAlign val="subscript"/>
        <sz val="6"/>
        <color rgb="FF000000"/>
        <rFont val="ＭＳ Ｐゴシック"/>
        <family val="3"/>
        <charset val="128"/>
        <scheme val="major"/>
      </rPr>
      <t>e</t>
    </r>
    <r>
      <rPr>
        <sz val="6"/>
        <color rgb="FF000000"/>
        <rFont val="ＭＳ Ｐゴシック"/>
        <family val="3"/>
        <charset val="128"/>
        <scheme val="major"/>
      </rPr>
      <t>[W]</t>
    </r>
    <rPh sb="0" eb="2">
      <t>ショウメイ</t>
    </rPh>
    <rPh sb="2" eb="4">
      <t>フカ</t>
    </rPh>
    <phoneticPr fontId="1"/>
  </si>
  <si>
    <r>
      <t>人体負荷q</t>
    </r>
    <r>
      <rPr>
        <vertAlign val="subscript"/>
        <sz val="6"/>
        <color rgb="FF000000"/>
        <rFont val="ＭＳ Ｐゴシック"/>
        <family val="3"/>
        <charset val="128"/>
        <scheme val="major"/>
      </rPr>
      <t>HI</t>
    </r>
    <r>
      <rPr>
        <sz val="6"/>
        <color rgb="FF000000"/>
        <rFont val="ＭＳ Ｐゴシック"/>
        <family val="3"/>
        <charset val="128"/>
        <scheme val="major"/>
      </rPr>
      <t>q</t>
    </r>
    <r>
      <rPr>
        <vertAlign val="subscript"/>
        <sz val="6"/>
        <color rgb="FF000000"/>
        <rFont val="ＭＳ Ｐゴシック"/>
        <family val="3"/>
        <charset val="128"/>
        <scheme val="major"/>
      </rPr>
      <t>HS</t>
    </r>
    <r>
      <rPr>
        <sz val="6"/>
        <color rgb="FF000000"/>
        <rFont val="ＭＳ Ｐゴシック"/>
        <family val="3"/>
        <charset val="128"/>
        <scheme val="major"/>
      </rPr>
      <t>[W]</t>
    </r>
    <rPh sb="0" eb="2">
      <t>ジンタイ</t>
    </rPh>
    <phoneticPr fontId="1"/>
  </si>
  <si>
    <r>
      <t>その他の内部発熱負荷q</t>
    </r>
    <r>
      <rPr>
        <vertAlign val="subscript"/>
        <sz val="6"/>
        <color rgb="FF000000"/>
        <rFont val="ＭＳ Ｐゴシック"/>
        <family val="3"/>
        <charset val="128"/>
        <scheme val="major"/>
      </rPr>
      <t>M</t>
    </r>
    <r>
      <rPr>
        <sz val="6"/>
        <color rgb="FF000000"/>
        <rFont val="ＭＳ Ｐゴシック"/>
        <family val="3"/>
        <charset val="128"/>
        <scheme val="major"/>
      </rPr>
      <t>[W]</t>
    </r>
    <rPh sb="2" eb="3">
      <t>タ</t>
    </rPh>
    <rPh sb="4" eb="6">
      <t>ナイブ</t>
    </rPh>
    <rPh sb="6" eb="8">
      <t>ハツネツ</t>
    </rPh>
    <rPh sb="8" eb="10">
      <t>フカ</t>
    </rPh>
    <phoneticPr fontId="1"/>
  </si>
  <si>
    <r>
      <t>m</t>
    </r>
    <r>
      <rPr>
        <vertAlign val="superscript"/>
        <sz val="6"/>
        <color rgb="FF000000"/>
        <rFont val="ＭＳ Ｐゴシック"/>
        <family val="3"/>
        <charset val="128"/>
        <scheme val="major"/>
      </rPr>
      <t>2</t>
    </r>
    <r>
      <rPr>
        <sz val="6"/>
        <color rgb="FF000000"/>
        <rFont val="ＭＳ Ｐゴシック"/>
        <family val="3"/>
        <charset val="128"/>
        <scheme val="major"/>
      </rPr>
      <t>当たりの室内全熱負荷</t>
    </r>
    <phoneticPr fontId="1"/>
  </si>
  <si>
    <t>※交換係数は全熱交換器がある場合に記入、顕熱交換器なら全熱効率0と記載</t>
    <rPh sb="1" eb="3">
      <t>コウカン</t>
    </rPh>
    <rPh sb="3" eb="5">
      <t>ケイスウ</t>
    </rPh>
    <rPh sb="6" eb="7">
      <t>ゼン</t>
    </rPh>
    <rPh sb="7" eb="8">
      <t>ネツ</t>
    </rPh>
    <rPh sb="8" eb="11">
      <t>コウカンキ</t>
    </rPh>
    <rPh sb="14" eb="16">
      <t>バアイ</t>
    </rPh>
    <rPh sb="17" eb="19">
      <t>キニュウ</t>
    </rPh>
    <rPh sb="20" eb="22">
      <t>ケンネツ</t>
    </rPh>
    <rPh sb="22" eb="25">
      <t>コウカンキ</t>
    </rPh>
    <rPh sb="27" eb="28">
      <t>ゼン</t>
    </rPh>
    <rPh sb="28" eb="29">
      <t>ネツ</t>
    </rPh>
    <rPh sb="29" eb="31">
      <t>コウリツ</t>
    </rPh>
    <rPh sb="33" eb="35">
      <t>キサイ</t>
    </rPh>
    <phoneticPr fontId="1"/>
  </si>
  <si>
    <t>比エンタルピー</t>
  </si>
  <si>
    <t>A</t>
    <phoneticPr fontId="1"/>
  </si>
  <si>
    <t>地中との温度差</t>
    <rPh sb="0" eb="2">
      <t>チチュウ</t>
    </rPh>
    <rPh sb="4" eb="6">
      <t>オンド</t>
    </rPh>
    <rPh sb="6" eb="7">
      <t>サ</t>
    </rPh>
    <phoneticPr fontId="1"/>
  </si>
  <si>
    <t>照明負荷</t>
    <rPh sb="0" eb="2">
      <t>ショウメイ</t>
    </rPh>
    <rPh sb="2" eb="4">
      <t>フカ</t>
    </rPh>
    <phoneticPr fontId="1"/>
  </si>
  <si>
    <t>設計用屋外温度差</t>
    <rPh sb="7" eb="8">
      <t>サ</t>
    </rPh>
    <phoneticPr fontId="1"/>
  </si>
  <si>
    <t>設計用室内温湿度</t>
    <rPh sb="0" eb="2">
      <t>セッケイ</t>
    </rPh>
    <rPh sb="2" eb="3">
      <t>ヨウ</t>
    </rPh>
    <rPh sb="3" eb="5">
      <t>シツナイ</t>
    </rPh>
    <rPh sb="5" eb="8">
      <t>オンシツド</t>
    </rPh>
    <phoneticPr fontId="1"/>
  </si>
  <si>
    <t>設計用屋外温湿度</t>
    <rPh sb="5" eb="8">
      <t>オンシツド</t>
    </rPh>
    <phoneticPr fontId="1"/>
  </si>
  <si>
    <t>A～F：隣室温度差</t>
    <rPh sb="4" eb="6">
      <t>リンシツ</t>
    </rPh>
    <rPh sb="6" eb="9">
      <t>オンドサ</t>
    </rPh>
    <phoneticPr fontId="1"/>
  </si>
  <si>
    <t>飽和水蒸気圧</t>
    <phoneticPr fontId="1"/>
  </si>
  <si>
    <t>夏期</t>
    <rPh sb="0" eb="1">
      <t>ナツ</t>
    </rPh>
    <rPh sb="1" eb="2">
      <t>キ</t>
    </rPh>
    <phoneticPr fontId="1"/>
  </si>
  <si>
    <t>冬期</t>
    <rPh sb="0" eb="1">
      <t>フユ</t>
    </rPh>
    <rPh sb="1" eb="2">
      <t>キ</t>
    </rPh>
    <phoneticPr fontId="1"/>
  </si>
  <si>
    <t>温度</t>
    <rPh sb="0" eb="2">
      <t>オンド</t>
    </rPh>
    <phoneticPr fontId="1"/>
  </si>
  <si>
    <t>湿度</t>
    <rPh sb="0" eb="2">
      <t>シツド</t>
    </rPh>
    <phoneticPr fontId="1"/>
  </si>
  <si>
    <t>[%]</t>
    <phoneticPr fontId="1"/>
  </si>
  <si>
    <t>人体負荷</t>
    <phoneticPr fontId="1"/>
  </si>
  <si>
    <t>その他の負荷</t>
    <phoneticPr fontId="1"/>
  </si>
  <si>
    <t>風速(m/s)</t>
  </si>
  <si>
    <t>窓種別</t>
  </si>
  <si>
    <t>気密度</t>
  </si>
  <si>
    <t>引違い</t>
  </si>
  <si>
    <t>B</t>
  </si>
  <si>
    <t>C</t>
  </si>
  <si>
    <t>片引き</t>
  </si>
  <si>
    <t>内倒し</t>
  </si>
  <si>
    <t>すべり出し</t>
  </si>
  <si>
    <t>回転窓</t>
  </si>
  <si>
    <t>引違い二重サッシ</t>
  </si>
  <si>
    <t>住宅用</t>
  </si>
  <si>
    <t>BL型、防音</t>
  </si>
  <si>
    <t>(井上宇一編 空気調和ハンドブック 改訂5版による)</t>
  </si>
  <si>
    <t>表6 窓面積1m2に対するアルミサッシの隙間風量[m3/(m2·h)]</t>
    <phoneticPr fontId="1"/>
  </si>
  <si>
    <t xml:space="preserve">備考(1) </t>
    <phoneticPr fontId="1"/>
  </si>
  <si>
    <t>備考(2)</t>
    <phoneticPr fontId="1"/>
  </si>
  <si>
    <t>風圧は、風速2、4、6、8、10(m/s)に対し、それぞれ、18、7.2、16.2、28.8、45.0 (Pa)</t>
    <phoneticPr fontId="1"/>
  </si>
  <si>
    <t>気密性の度合いは次の通り。A：良好　B：中程度　C：不良</t>
    <phoneticPr fontId="1"/>
  </si>
  <si>
    <t>[kPa]</t>
    <phoneticPr fontId="1"/>
  </si>
  <si>
    <t>冬期</t>
    <phoneticPr fontId="1"/>
  </si>
  <si>
    <t>m3/h</t>
  </si>
  <si>
    <t>外皮負荷(S3)</t>
    <rPh sb="0" eb="2">
      <t>ガイヒ</t>
    </rPh>
    <rPh sb="2" eb="4">
      <t>フカ</t>
    </rPh>
    <phoneticPr fontId="1"/>
  </si>
  <si>
    <t>内部負荷 (I4)</t>
    <rPh sb="0" eb="2">
      <t>ナイブ</t>
    </rPh>
    <rPh sb="2" eb="4">
      <t>フカ</t>
    </rPh>
    <phoneticPr fontId="1"/>
  </si>
  <si>
    <t>m3/(m2・h)</t>
    <phoneticPr fontId="1"/>
  </si>
  <si>
    <t>%</t>
    <phoneticPr fontId="1"/>
  </si>
  <si>
    <t>※(1)・(2)どちらかのみ記入、両方記載があると下項目が優先される</t>
    <rPh sb="17" eb="19">
      <t>リョウホウ</t>
    </rPh>
    <rPh sb="19" eb="21">
      <t>キサイ</t>
    </rPh>
    <rPh sb="25" eb="26">
      <t>シタ</t>
    </rPh>
    <rPh sb="26" eb="28">
      <t>コウモク</t>
    </rPh>
    <rPh sb="29" eb="31">
      <t>ユウセン</t>
    </rPh>
    <phoneticPr fontId="1"/>
  </si>
  <si>
    <t>★計算用温湿度条件</t>
    <rPh sb="1" eb="4">
      <t>ケイサンヨウ</t>
    </rPh>
    <rPh sb="4" eb="7">
      <t>オンシツド</t>
    </rPh>
    <rPh sb="7" eb="9">
      <t>ジョウケン</t>
    </rPh>
    <phoneticPr fontId="1"/>
  </si>
  <si>
    <t>★ガラス面日射負荷</t>
    <phoneticPr fontId="1"/>
  </si>
  <si>
    <t>★内部負荷</t>
    <rPh sb="1" eb="3">
      <t>ナイブ</t>
    </rPh>
    <rPh sb="3" eb="5">
      <t>フカ</t>
    </rPh>
    <phoneticPr fontId="1"/>
  </si>
  <si>
    <t>(↓隣室条件、設定温度か係数のどちらかのみ記入)</t>
    <rPh sb="2" eb="4">
      <t>リンシツ</t>
    </rPh>
    <rPh sb="4" eb="6">
      <t>ジョウケン</t>
    </rPh>
    <rPh sb="12" eb="14">
      <t>ケイスウ</t>
    </rPh>
    <phoneticPr fontId="1"/>
  </si>
  <si>
    <t xml:space="preserve">★外気負荷 </t>
    <rPh sb="1" eb="5">
      <t>ガイキフカ</t>
    </rPh>
    <phoneticPr fontId="1"/>
  </si>
  <si>
    <t>　(1).ドアによる換気回数</t>
    <rPh sb="10" eb="12">
      <t>カンキ</t>
    </rPh>
    <rPh sb="12" eb="14">
      <t>カイスウ</t>
    </rPh>
    <phoneticPr fontId="1"/>
  </si>
  <si>
    <t>　　　換気回数</t>
    <rPh sb="3" eb="5">
      <t>カンキ</t>
    </rPh>
    <rPh sb="5" eb="7">
      <t>カイスウ</t>
    </rPh>
    <phoneticPr fontId="1"/>
  </si>
  <si>
    <t>　(2).換気量 直接入力</t>
    <rPh sb="5" eb="7">
      <t>カンキ</t>
    </rPh>
    <rPh sb="7" eb="8">
      <t>リョウ</t>
    </rPh>
    <rPh sb="9" eb="13">
      <t>チョクセツニュウリョク</t>
    </rPh>
    <phoneticPr fontId="1"/>
  </si>
  <si>
    <t>　　　換気量</t>
    <rPh sb="3" eb="6">
      <t>カンキリョウ</t>
    </rPh>
    <phoneticPr fontId="1"/>
  </si>
  <si>
    <t>　(1).窓サッシすき間風</t>
    <phoneticPr fontId="1"/>
  </si>
  <si>
    <t>　　　すき間風</t>
    <phoneticPr fontId="1"/>
  </si>
  <si>
    <t>　　　窓面積</t>
    <rPh sb="3" eb="4">
      <t>マド</t>
    </rPh>
    <rPh sb="4" eb="6">
      <t>メンセキ</t>
    </rPh>
    <phoneticPr fontId="1"/>
  </si>
  <si>
    <t>　(2).外気量</t>
    <phoneticPr fontId="1"/>
  </si>
  <si>
    <t>　　　外気量</t>
    <rPh sb="3" eb="5">
      <t>ガイキ</t>
    </rPh>
    <rPh sb="5" eb="6">
      <t>リョウ</t>
    </rPh>
    <phoneticPr fontId="1"/>
  </si>
  <si>
    <t>　　　顕熱効率</t>
    <rPh sb="3" eb="5">
      <t>ケンネツ</t>
    </rPh>
    <rPh sb="5" eb="7">
      <t>コウリツ</t>
    </rPh>
    <phoneticPr fontId="1"/>
  </si>
  <si>
    <t>　　　全熱効率</t>
    <phoneticPr fontId="1"/>
  </si>
  <si>
    <t>顕熱比(SHF)</t>
    <rPh sb="0" eb="2">
      <t>ケンネツ</t>
    </rPh>
    <rPh sb="2" eb="3">
      <t>ヒ</t>
    </rPh>
    <phoneticPr fontId="1"/>
  </si>
  <si>
    <t>ガラス面標凖日射取得</t>
    <rPh sb="3" eb="4">
      <t>メン</t>
    </rPh>
    <rPh sb="4" eb="5">
      <t>シルベ</t>
    </rPh>
    <rPh sb="5" eb="6">
      <t>ナゾラエル</t>
    </rPh>
    <rPh sb="6" eb="8">
      <t>ニッシャ</t>
    </rPh>
    <rPh sb="8" eb="10">
      <t>シュトク</t>
    </rPh>
    <phoneticPr fontId="1"/>
  </si>
  <si>
    <t>遮蔽係数
SC</t>
    <rPh sb="0" eb="4">
      <t>シャヘイケイスウ</t>
    </rPh>
    <phoneticPr fontId="1"/>
  </si>
  <si>
    <t>日射面積
率[%]</t>
    <rPh sb="0" eb="2">
      <t>ニッシャ</t>
    </rPh>
    <rPh sb="2" eb="4">
      <t>メンセキ</t>
    </rPh>
    <rPh sb="5" eb="6">
      <t>リツ</t>
    </rPh>
    <phoneticPr fontId="1"/>
  </si>
  <si>
    <t>※遮蔽係数SCは必ず入力、日射面積率は記入しない場合100%となる。</t>
    <rPh sb="1" eb="3">
      <t>シャヘイ</t>
    </rPh>
    <rPh sb="3" eb="5">
      <t>ケイスウ</t>
    </rPh>
    <rPh sb="8" eb="9">
      <t>カナラ</t>
    </rPh>
    <rPh sb="10" eb="12">
      <t>ニュウリョク</t>
    </rPh>
    <rPh sb="13" eb="18">
      <t>ニッシャメンセキリツ</t>
    </rPh>
    <rPh sb="19" eb="21">
      <t>キニュウ</t>
    </rPh>
    <rPh sb="24" eb="26">
      <t>バアイ</t>
    </rPh>
    <phoneticPr fontId="1"/>
  </si>
  <si>
    <t>[W/㎡]</t>
    <phoneticPr fontId="1"/>
  </si>
  <si>
    <t>「建築設備設計計算書作成の手引」より例題(電算機室)</t>
    <rPh sb="21" eb="24">
      <t>デンサンキ</t>
    </rPh>
    <rPh sb="24" eb="25">
      <t>シツ</t>
    </rPh>
    <phoneticPr fontId="1"/>
  </si>
  <si>
    <t>IW-1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</si>
</sst>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
    <numFmt numFmtId="179" formatCode="0_);[Red]\(0\)"/>
    <numFmt numFmtId="180" formatCode="0.00_);[Red]\(0.00\)"/>
    <numFmt numFmtId="181" formatCode="0.0_);[Red]\(0.0\)"/>
  </numFmts>
  <fonts count="21" x14ac:knownFonts="1">
    <font>
      <sz val="11"/>
      <color theme="1"/>
      <name val="ＭＳ Ｐゴシック"/>
      <family val="2"/>
      <charset val="134"/>
      <scheme val="minor"/>
    </font>
    <font>
      <sz val="6"/>
      <name val="ＭＳ Ｐゴシック"/>
      <family val="3"/>
      <charset val="128"/>
      <scheme val="minor"/>
    </font>
    <font>
      <sz val="11"/>
      <name val="ＭＳ 明朝"/>
      <family val="1"/>
      <charset val="128"/>
    </font>
    <font>
      <sz val="6"/>
      <name val="ＭＳ 明朝"/>
      <family val="1"/>
      <charset val="128"/>
    </font>
    <font>
      <u/>
      <sz val="9"/>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9"/>
      <color rgb="FF000000"/>
      <name val="ＭＳ Ｐゴシック"/>
      <family val="3"/>
      <charset val="128"/>
      <scheme val="major"/>
    </font>
    <font>
      <sz val="6"/>
      <color rgb="FF000000"/>
      <name val="ＭＳ Ｐゴシック"/>
      <family val="3"/>
      <charset val="128"/>
      <scheme val="major"/>
    </font>
    <font>
      <sz val="8"/>
      <name val="ＭＳ Ｐゴシック"/>
      <family val="3"/>
      <charset val="128"/>
      <scheme val="major"/>
    </font>
    <font>
      <sz val="8"/>
      <color rgb="FF000000"/>
      <name val="ＭＳ Ｐゴシック"/>
      <family val="3"/>
      <charset val="128"/>
      <scheme val="major"/>
    </font>
    <font>
      <vertAlign val="subscript"/>
      <sz val="9"/>
      <color rgb="FF000000"/>
      <name val="ＭＳ Ｐゴシック"/>
      <family val="3"/>
      <charset val="128"/>
      <scheme val="major"/>
    </font>
    <font>
      <vertAlign val="superscript"/>
      <sz val="9"/>
      <color rgb="FF000000"/>
      <name val="ＭＳ Ｐゴシック"/>
      <family val="3"/>
      <charset val="128"/>
      <scheme val="major"/>
    </font>
    <font>
      <sz val="5"/>
      <color rgb="FF000000"/>
      <name val="ＭＳ Ｐゴシック"/>
      <family val="3"/>
      <charset val="128"/>
      <scheme val="major"/>
    </font>
    <font>
      <sz val="11"/>
      <color theme="1"/>
      <name val="ＭＳ Ｐゴシック"/>
      <family val="2"/>
      <scheme val="minor"/>
    </font>
    <font>
      <sz val="8"/>
      <color theme="1"/>
      <name val="ＭＳ Ｐゴシック"/>
      <family val="3"/>
      <charset val="128"/>
      <scheme val="major"/>
    </font>
    <font>
      <sz val="6"/>
      <color theme="1"/>
      <name val="ＭＳ Ｐゴシック"/>
      <family val="3"/>
      <charset val="128"/>
      <scheme val="major"/>
    </font>
    <font>
      <u/>
      <sz val="6"/>
      <name val="ＭＳ Ｐゴシック"/>
      <family val="3"/>
      <charset val="128"/>
      <scheme val="major"/>
    </font>
    <font>
      <sz val="6"/>
      <name val="ＭＳ Ｐゴシック"/>
      <family val="3"/>
      <charset val="128"/>
      <scheme val="major"/>
    </font>
    <font>
      <vertAlign val="subscript"/>
      <sz val="6"/>
      <color rgb="FF000000"/>
      <name val="ＭＳ Ｐゴシック"/>
      <family val="3"/>
      <charset val="128"/>
      <scheme val="major"/>
    </font>
    <font>
      <vertAlign val="superscript"/>
      <sz val="6"/>
      <color rgb="FF000000"/>
      <name val="ＭＳ Ｐゴシック"/>
      <family val="3"/>
      <charset val="128"/>
      <scheme val="major"/>
    </font>
  </fonts>
  <fills count="16">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CCFFFF"/>
        <bgColor indexed="64"/>
      </patternFill>
    </fill>
    <fill>
      <patternFill patternType="solid">
        <fgColor rgb="FFFFCCCC"/>
        <bgColor indexed="64"/>
      </patternFill>
    </fill>
  </fills>
  <borders count="30">
    <border>
      <left/>
      <right/>
      <top/>
      <bottom/>
      <diagonal/>
    </border>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13" borderId="1"/>
    <xf numFmtId="0" fontId="14" fillId="13" borderId="1"/>
  </cellStyleXfs>
  <cellXfs count="532">
    <xf numFmtId="0" fontId="0" fillId="0" borderId="0" xfId="0" applyAlignment="1">
      <alignment horizontal="left" vertical="top"/>
    </xf>
    <xf numFmtId="0" fontId="6" fillId="0" borderId="1" xfId="0" applyFont="1" applyBorder="1" applyAlignment="1">
      <alignment horizontal="left" vertical="center"/>
    </xf>
    <xf numFmtId="178" fontId="14" fillId="13" borderId="1" xfId="2" applyNumberFormat="1"/>
    <xf numFmtId="178" fontId="14" fillId="13" borderId="3" xfId="2" applyNumberFormat="1" applyBorder="1"/>
    <xf numFmtId="179" fontId="14" fillId="13" borderId="1" xfId="2" applyNumberFormat="1"/>
    <xf numFmtId="179" fontId="14" fillId="13" borderId="1" xfId="2" applyNumberFormat="1" applyAlignment="1">
      <alignment horizontal="right"/>
    </xf>
    <xf numFmtId="179" fontId="14" fillId="13" borderId="3" xfId="2" applyNumberFormat="1" applyBorder="1" applyAlignment="1">
      <alignment horizontal="right"/>
    </xf>
    <xf numFmtId="179" fontId="14" fillId="13" borderId="3" xfId="2" applyNumberFormat="1" applyBorder="1"/>
    <xf numFmtId="179" fontId="14" fillId="13" borderId="13" xfId="2" applyNumberFormat="1" applyBorder="1" applyAlignment="1">
      <alignment horizontal="center" vertical="center"/>
    </xf>
    <xf numFmtId="179" fontId="14" fillId="13" borderId="13" xfId="2" applyNumberFormat="1" applyBorder="1"/>
    <xf numFmtId="179" fontId="14" fillId="13" borderId="11" xfId="2" applyNumberFormat="1" applyBorder="1"/>
    <xf numFmtId="180" fontId="14" fillId="13" borderId="1" xfId="2" applyNumberFormat="1"/>
    <xf numFmtId="0" fontId="14" fillId="13" borderId="1" xfId="2" applyAlignment="1">
      <alignment horizontal="left" vertical="top"/>
    </xf>
    <xf numFmtId="0" fontId="14" fillId="13" borderId="1" xfId="2"/>
    <xf numFmtId="0" fontId="14" fillId="13" borderId="3" xfId="2" applyBorder="1" applyAlignment="1">
      <alignment horizontal="left" vertical="top"/>
    </xf>
    <xf numFmtId="0" fontId="14" fillId="13" borderId="1" xfId="2" applyAlignment="1">
      <alignment horizontal="right" vertical="top"/>
    </xf>
    <xf numFmtId="0" fontId="14" fillId="13" borderId="3" xfId="2" applyBorder="1"/>
    <xf numFmtId="0" fontId="14" fillId="13" borderId="1" xfId="2" applyAlignment="1">
      <alignment horizontal="center"/>
    </xf>
    <xf numFmtId="180" fontId="14" fillId="13" borderId="3" xfId="2" applyNumberFormat="1" applyBorder="1"/>
    <xf numFmtId="181" fontId="14" fillId="13" borderId="3" xfId="2" applyNumberFormat="1" applyBorder="1"/>
    <xf numFmtId="0" fontId="15" fillId="0" borderId="1" xfId="0" applyFont="1" applyBorder="1" applyAlignment="1">
      <alignment horizontal="left"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0" fontId="10" fillId="8" borderId="1" xfId="0" applyFont="1" applyFill="1" applyBorder="1" applyAlignment="1">
      <alignment horizontal="left" vertical="center"/>
    </xf>
    <xf numFmtId="0" fontId="10" fillId="11" borderId="1" xfId="0" applyFont="1" applyFill="1" applyBorder="1">
      <alignment vertical="center"/>
    </xf>
    <xf numFmtId="0" fontId="10" fillId="3" borderId="3" xfId="0" applyFont="1" applyFill="1" applyBorder="1" applyAlignment="1">
      <alignment horizontal="center" vertical="center"/>
    </xf>
    <xf numFmtId="0" fontId="10" fillId="10" borderId="1" xfId="0" applyFont="1" applyFill="1" applyBorder="1" applyAlignment="1">
      <alignment horizontal="left" vertical="center"/>
    </xf>
    <xf numFmtId="0" fontId="10" fillId="3" borderId="1" xfId="0" applyFont="1" applyFill="1" applyBorder="1" applyAlignment="1">
      <alignment vertical="center" wrapText="1"/>
    </xf>
    <xf numFmtId="0" fontId="10" fillId="3" borderId="1" xfId="0" applyFont="1" applyFill="1" applyBorder="1">
      <alignmen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0" fillId="0" borderId="1" xfId="0" applyFont="1" applyBorder="1">
      <alignment vertical="center"/>
    </xf>
    <xf numFmtId="0" fontId="15" fillId="14" borderId="3" xfId="0" applyFont="1" applyFill="1" applyBorder="1" applyAlignment="1">
      <alignment horizontal="center" vertical="center"/>
    </xf>
    <xf numFmtId="0" fontId="10" fillId="0" borderId="1" xfId="0" applyFont="1" applyBorder="1" applyAlignment="1">
      <alignment horizontal="center" vertical="center"/>
    </xf>
    <xf numFmtId="0" fontId="15" fillId="0" borderId="17" xfId="0" applyFont="1" applyBorder="1" applyAlignment="1">
      <alignment horizontal="center" vertical="center"/>
    </xf>
    <xf numFmtId="0" fontId="10" fillId="14" borderId="11" xfId="0" applyFont="1" applyFill="1" applyBorder="1" applyAlignment="1">
      <alignment horizontal="center" vertical="center"/>
    </xf>
    <xf numFmtId="0" fontId="10" fillId="0" borderId="1" xfId="0" applyFont="1" applyBorder="1" applyAlignment="1">
      <alignment horizontal="left" vertical="center"/>
    </xf>
    <xf numFmtId="0" fontId="10" fillId="5"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14" borderId="3" xfId="0" applyFont="1" applyFill="1" applyBorder="1">
      <alignment vertical="center"/>
    </xf>
    <xf numFmtId="0" fontId="10" fillId="14" borderId="3" xfId="0" applyFont="1" applyFill="1" applyBorder="1" applyAlignment="1">
      <alignment horizontal="right" vertical="center"/>
    </xf>
    <xf numFmtId="0" fontId="15" fillId="14" borderId="3" xfId="0" applyFont="1" applyFill="1" applyBorder="1" applyAlignment="1">
      <alignment horizontal="right" vertical="center"/>
    </xf>
    <xf numFmtId="0" fontId="4" fillId="13" borderId="1" xfId="1" applyFont="1" applyAlignment="1">
      <alignment vertical="center"/>
    </xf>
    <xf numFmtId="0" fontId="5" fillId="13" borderId="1" xfId="1" applyFont="1" applyAlignment="1">
      <alignment vertical="center"/>
    </xf>
    <xf numFmtId="0" fontId="7" fillId="3" borderId="1" xfId="0" applyFont="1" applyFill="1" applyBorder="1" applyAlignment="1">
      <alignment horizontal="left" vertical="center"/>
    </xf>
    <xf numFmtId="0" fontId="7" fillId="2" borderId="1" xfId="0" applyFont="1" applyFill="1" applyBorder="1" applyAlignment="1">
      <alignment horizontal="left" vertical="center"/>
    </xf>
    <xf numFmtId="0" fontId="7" fillId="7" borderId="1" xfId="0" applyFont="1" applyFill="1" applyBorder="1" applyAlignment="1">
      <alignment horizontal="left" vertical="center"/>
    </xf>
    <xf numFmtId="0" fontId="7" fillId="3" borderId="12" xfId="0" applyFont="1" applyFill="1" applyBorder="1" applyAlignment="1">
      <alignment horizontal="left" vertical="center"/>
    </xf>
    <xf numFmtId="0" fontId="7" fillId="5" borderId="1" xfId="0" applyFont="1" applyFill="1" applyBorder="1" applyAlignment="1">
      <alignment horizontal="left" vertic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lignment vertical="center"/>
    </xf>
    <xf numFmtId="0" fontId="6" fillId="0" borderId="8" xfId="0" applyFont="1" applyBorder="1">
      <alignment vertical="center"/>
    </xf>
    <xf numFmtId="0" fontId="6" fillId="0" borderId="10" xfId="0" applyFont="1" applyBorder="1">
      <alignment vertical="center"/>
    </xf>
    <xf numFmtId="0" fontId="7" fillId="3" borderId="16" xfId="0" applyFont="1" applyFill="1" applyBorder="1">
      <alignment vertical="center"/>
    </xf>
    <xf numFmtId="0" fontId="7" fillId="0" borderId="1" xfId="0" applyFont="1" applyBorder="1">
      <alignment vertical="center"/>
    </xf>
    <xf numFmtId="0" fontId="13" fillId="3" borderId="3" xfId="0" applyFont="1" applyFill="1" applyBorder="1">
      <alignment vertical="center"/>
    </xf>
    <xf numFmtId="0" fontId="7" fillId="0" borderId="1" xfId="0" applyFont="1" applyBorder="1" applyAlignment="1">
      <alignment horizontal="left" vertical="center"/>
    </xf>
    <xf numFmtId="0" fontId="7" fillId="3" borderId="11" xfId="0" applyFont="1" applyFill="1" applyBorder="1">
      <alignment vertical="center"/>
    </xf>
    <xf numFmtId="0" fontId="7" fillId="3" borderId="13" xfId="0" applyFont="1" applyFill="1" applyBorder="1">
      <alignment vertical="center"/>
    </xf>
    <xf numFmtId="0" fontId="7" fillId="3" borderId="12" xfId="0" applyFont="1" applyFill="1" applyBorder="1">
      <alignment vertical="center"/>
    </xf>
    <xf numFmtId="0" fontId="7" fillId="3" borderId="4" xfId="0" applyFont="1" applyFill="1" applyBorder="1">
      <alignment vertical="center"/>
    </xf>
    <xf numFmtId="0" fontId="7" fillId="3" borderId="5" xfId="0" applyFont="1" applyFill="1" applyBorder="1">
      <alignment vertical="center"/>
    </xf>
    <xf numFmtId="0" fontId="7" fillId="3" borderId="8" xfId="0" applyFont="1" applyFill="1" applyBorder="1">
      <alignment vertical="center"/>
    </xf>
    <xf numFmtId="0" fontId="7" fillId="3" borderId="9" xfId="0" applyFont="1" applyFill="1" applyBorder="1">
      <alignmen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xf>
    <xf numFmtId="0" fontId="7" fillId="5" borderId="13" xfId="0" applyFont="1" applyFill="1" applyBorder="1" applyAlignment="1">
      <alignment horizontal="left" vertical="center"/>
    </xf>
    <xf numFmtId="0" fontId="7" fillId="12" borderId="13" xfId="0" applyFont="1" applyFill="1" applyBorder="1" applyAlignment="1">
      <alignment horizontal="left" vertical="center"/>
    </xf>
    <xf numFmtId="0" fontId="7" fillId="3" borderId="5" xfId="0" applyFont="1" applyFill="1" applyBorder="1" applyAlignment="1">
      <alignment horizontal="left" vertical="center"/>
    </xf>
    <xf numFmtId="0" fontId="7" fillId="3" borderId="5" xfId="0" applyFont="1" applyFill="1" applyBorder="1" applyAlignment="1">
      <alignment horizontal="right" vertical="center"/>
    </xf>
    <xf numFmtId="0" fontId="7" fillId="6" borderId="5" xfId="0" applyFont="1" applyFill="1" applyBorder="1" applyAlignment="1">
      <alignment horizontal="left" vertical="center"/>
    </xf>
    <xf numFmtId="0" fontId="7" fillId="3" borderId="9" xfId="0" applyFont="1" applyFill="1" applyBorder="1" applyAlignment="1">
      <alignment horizontal="left" vertical="center"/>
    </xf>
    <xf numFmtId="0" fontId="7" fillId="3" borderId="9" xfId="0" applyFont="1" applyFill="1" applyBorder="1" applyAlignment="1">
      <alignment horizontal="right" vertical="center"/>
    </xf>
    <xf numFmtId="0" fontId="7" fillId="6" borderId="9" xfId="0" applyFont="1" applyFill="1" applyBorder="1" applyAlignment="1">
      <alignment horizontal="left" vertical="center"/>
    </xf>
    <xf numFmtId="0" fontId="7" fillId="3" borderId="13" xfId="0" applyFont="1" applyFill="1" applyBorder="1" applyAlignment="1">
      <alignment horizontal="right" vertical="center"/>
    </xf>
    <xf numFmtId="0" fontId="7" fillId="6" borderId="13" xfId="0"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vertical="center" textRotation="255"/>
    </xf>
    <xf numFmtId="0" fontId="6" fillId="0" borderId="1" xfId="0" applyFont="1" applyBorder="1" applyAlignment="1">
      <alignment vertical="center" wrapText="1"/>
    </xf>
    <xf numFmtId="0" fontId="6" fillId="0" borderId="1" xfId="0" applyFont="1" applyBorder="1">
      <alignment vertical="center"/>
    </xf>
    <xf numFmtId="0" fontId="5" fillId="0" borderId="1" xfId="0" applyFont="1" applyBorder="1" applyAlignment="1">
      <alignment horizontal="left" vertical="center"/>
    </xf>
    <xf numFmtId="2" fontId="14" fillId="13" borderId="3" xfId="2" applyNumberFormat="1" applyBorder="1"/>
    <xf numFmtId="0" fontId="7" fillId="6" borderId="13" xfId="0" applyFont="1" applyFill="1" applyBorder="1" applyAlignment="1">
      <alignment horizontal="right" vertical="center"/>
    </xf>
    <xf numFmtId="0" fontId="10" fillId="15" borderId="3" xfId="0" applyFont="1" applyFill="1" applyBorder="1">
      <alignment vertical="center"/>
    </xf>
    <xf numFmtId="0" fontId="16" fillId="0" borderId="1" xfId="0" applyFont="1" applyBorder="1" applyAlignment="1">
      <alignment horizontal="left" vertical="center"/>
    </xf>
    <xf numFmtId="0" fontId="17" fillId="0" borderId="1" xfId="1" applyFont="1" applyFill="1" applyAlignment="1">
      <alignment vertical="center"/>
    </xf>
    <xf numFmtId="0" fontId="18" fillId="0" borderId="1" xfId="1" applyFont="1" applyFill="1" applyAlignment="1">
      <alignment vertical="center"/>
    </xf>
    <xf numFmtId="0" fontId="8" fillId="0" borderId="1" xfId="0" applyFont="1" applyBorder="1" applyAlignment="1">
      <alignment horizontal="left" vertical="center"/>
    </xf>
    <xf numFmtId="177" fontId="8" fillId="0" borderId="1" xfId="0" applyNumberFormat="1"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lignment vertical="center"/>
    </xf>
    <xf numFmtId="178" fontId="8" fillId="0" borderId="1" xfId="0" applyNumberFormat="1" applyFont="1" applyBorder="1">
      <alignment vertical="center"/>
    </xf>
    <xf numFmtId="0" fontId="16" fillId="0" borderId="8" xfId="0" applyFont="1" applyBorder="1">
      <alignment vertical="center"/>
    </xf>
    <xf numFmtId="0" fontId="16" fillId="0" borderId="10" xfId="0" applyFont="1" applyBorder="1">
      <alignment vertical="center"/>
    </xf>
    <xf numFmtId="178" fontId="8" fillId="0" borderId="16" xfId="0" applyNumberFormat="1" applyFont="1" applyBorder="1">
      <alignment vertical="center"/>
    </xf>
    <xf numFmtId="0" fontId="8" fillId="0" borderId="3" xfId="0" applyFont="1" applyBorder="1">
      <alignment vertical="center"/>
    </xf>
    <xf numFmtId="178" fontId="8" fillId="0" borderId="4" xfId="0" applyNumberFormat="1" applyFont="1" applyBorder="1">
      <alignment vertical="center"/>
    </xf>
    <xf numFmtId="0" fontId="8" fillId="0" borderId="5" xfId="0" applyFont="1" applyBorder="1">
      <alignment vertical="center"/>
    </xf>
    <xf numFmtId="2" fontId="8" fillId="0" borderId="6" xfId="0" applyNumberFormat="1" applyFont="1" applyBorder="1">
      <alignment vertical="center"/>
    </xf>
    <xf numFmtId="178" fontId="8" fillId="0" borderId="3" xfId="0" applyNumberFormat="1" applyFont="1" applyBorder="1">
      <alignment vertical="center"/>
    </xf>
    <xf numFmtId="0" fontId="8" fillId="0" borderId="4" xfId="0" applyFont="1" applyBorder="1">
      <alignment vertical="center"/>
    </xf>
    <xf numFmtId="0" fontId="8" fillId="0" borderId="6" xfId="0" applyFont="1" applyBorder="1">
      <alignment vertical="center"/>
    </xf>
    <xf numFmtId="0" fontId="8" fillId="0" borderId="14" xfId="0" applyFont="1" applyBorder="1">
      <alignment vertical="center"/>
    </xf>
    <xf numFmtId="176" fontId="8" fillId="0" borderId="1" xfId="0" applyNumberFormat="1" applyFont="1" applyBorder="1">
      <alignment vertical="center"/>
    </xf>
    <xf numFmtId="0" fontId="16" fillId="0" borderId="11" xfId="0" applyFont="1" applyBorder="1">
      <alignment vertical="center"/>
    </xf>
    <xf numFmtId="0" fontId="16" fillId="0" borderId="13" xfId="0" applyFont="1" applyBorder="1">
      <alignment vertical="center"/>
    </xf>
    <xf numFmtId="0" fontId="8" fillId="0" borderId="11" xfId="0" applyFont="1" applyBorder="1">
      <alignment vertical="center"/>
    </xf>
    <xf numFmtId="0" fontId="8" fillId="0" borderId="13"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176" fontId="8" fillId="0" borderId="13" xfId="0" applyNumberFormat="1" applyFont="1" applyBorder="1" applyAlignment="1">
      <alignment horizontal="left" vertical="center"/>
    </xf>
    <xf numFmtId="49" fontId="8" fillId="0" borderId="12" xfId="0" applyNumberFormat="1" applyFont="1" applyBorder="1">
      <alignment vertical="center"/>
    </xf>
    <xf numFmtId="176" fontId="8" fillId="0" borderId="1" xfId="0" applyNumberFormat="1"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right" vertical="center"/>
    </xf>
    <xf numFmtId="0" fontId="8" fillId="0" borderId="9" xfId="0" applyFont="1" applyBorder="1" applyAlignment="1">
      <alignment horizontal="lef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2" fontId="8" fillId="0" borderId="1" xfId="0" applyNumberFormat="1" applyFont="1" applyBorder="1">
      <alignment vertical="center"/>
    </xf>
    <xf numFmtId="0" fontId="8" fillId="0" borderId="1" xfId="0" applyFont="1" applyBorder="1" applyAlignment="1">
      <alignment vertical="center" textRotation="255"/>
    </xf>
    <xf numFmtId="0" fontId="16" fillId="0" borderId="1" xfId="0" applyFont="1" applyBorder="1" applyAlignment="1">
      <alignment vertical="center" wrapText="1"/>
    </xf>
    <xf numFmtId="1" fontId="8" fillId="0" borderId="1" xfId="0" applyNumberFormat="1" applyFont="1" applyBorder="1">
      <alignment vertical="center"/>
    </xf>
    <xf numFmtId="0" fontId="16" fillId="0" borderId="1" xfId="0" applyFont="1" applyBorder="1">
      <alignment vertical="center"/>
    </xf>
    <xf numFmtId="0" fontId="18" fillId="0" borderId="1" xfId="0" applyFont="1" applyBorder="1" applyAlignment="1">
      <alignment horizontal="left" vertical="center"/>
    </xf>
    <xf numFmtId="0" fontId="10" fillId="14" borderId="3" xfId="0" applyFont="1" applyFill="1" applyBorder="1" applyAlignment="1">
      <alignment horizontal="center" vertical="center"/>
    </xf>
    <xf numFmtId="0" fontId="7" fillId="14" borderId="3" xfId="0" applyFont="1" applyFill="1" applyBorder="1">
      <alignment vertical="center"/>
    </xf>
    <xf numFmtId="0" fontId="7" fillId="14" borderId="5" xfId="0" applyFont="1" applyFill="1" applyBorder="1">
      <alignment vertical="center"/>
    </xf>
    <xf numFmtId="0" fontId="7" fillId="14" borderId="14" xfId="0" applyFont="1" applyFill="1" applyBorder="1">
      <alignment vertical="center"/>
    </xf>
    <xf numFmtId="0" fontId="7" fillId="0" borderId="2" xfId="0" applyFont="1" applyBorder="1" applyAlignment="1">
      <alignment vertical="center" wrapText="1"/>
    </xf>
    <xf numFmtId="0" fontId="13" fillId="14" borderId="3" xfId="0" applyFont="1" applyFill="1" applyBorder="1">
      <alignment vertical="center"/>
    </xf>
    <xf numFmtId="0" fontId="7" fillId="0" borderId="16" xfId="0" applyFont="1" applyBorder="1">
      <alignment vertical="center"/>
    </xf>
    <xf numFmtId="0" fontId="7" fillId="14" borderId="4" xfId="0" applyFont="1" applyFill="1" applyBorder="1" applyAlignment="1">
      <alignment vertical="center" shrinkToFit="1"/>
    </xf>
    <xf numFmtId="0" fontId="7" fillId="14" borderId="6" xfId="0" applyFont="1" applyFill="1" applyBorder="1" applyAlignment="1">
      <alignment vertical="center" shrinkToFit="1"/>
    </xf>
    <xf numFmtId="0" fontId="14" fillId="13" borderId="1" xfId="2" applyAlignment="1">
      <alignment horizontal="left" vertical="center"/>
    </xf>
    <xf numFmtId="0" fontId="14" fillId="13" borderId="1" xfId="2" applyAlignment="1">
      <alignment vertical="center"/>
    </xf>
    <xf numFmtId="0" fontId="14" fillId="13" borderId="3" xfId="2" applyBorder="1" applyAlignment="1">
      <alignment horizontal="center" vertical="center"/>
    </xf>
    <xf numFmtId="0" fontId="14" fillId="13" borderId="3" xfId="2" applyBorder="1" applyAlignment="1">
      <alignment horizontal="left" vertical="center"/>
    </xf>
    <xf numFmtId="0" fontId="14" fillId="13" borderId="3" xfId="2" applyBorder="1" applyAlignment="1">
      <alignment vertical="center"/>
    </xf>
    <xf numFmtId="0" fontId="10" fillId="0" borderId="17" xfId="0" applyFont="1" applyBorder="1" applyAlignment="1">
      <alignment horizontal="center" vertical="center"/>
    </xf>
    <xf numFmtId="0" fontId="15" fillId="14" borderId="3" xfId="0" applyFont="1" applyFill="1" applyBorder="1">
      <alignment vertical="center"/>
    </xf>
    <xf numFmtId="0" fontId="7" fillId="15" borderId="11" xfId="0" applyFont="1" applyFill="1" applyBorder="1" applyAlignment="1">
      <alignment horizontal="center" vertical="center"/>
    </xf>
    <xf numFmtId="0" fontId="7" fillId="15" borderId="13" xfId="0" applyFont="1" applyFill="1" applyBorder="1" applyAlignment="1">
      <alignment horizontal="center" vertical="center"/>
    </xf>
    <xf numFmtId="0" fontId="7" fillId="15" borderId="12"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6"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7" fillId="14" borderId="11" xfId="0" applyFont="1" applyFill="1" applyBorder="1" applyAlignment="1">
      <alignment horizontal="center" vertical="center"/>
    </xf>
    <xf numFmtId="0" fontId="7" fillId="14" borderId="13" xfId="0" applyFont="1" applyFill="1" applyBorder="1" applyAlignment="1">
      <alignment horizontal="center" vertical="center"/>
    </xf>
    <xf numFmtId="0" fontId="7" fillId="9" borderId="14" xfId="0" applyFont="1" applyFill="1" applyBorder="1" applyAlignment="1">
      <alignment horizontal="center" vertical="center" textRotation="255"/>
    </xf>
    <xf numFmtId="0" fontId="7" fillId="9" borderId="15" xfId="0" applyFont="1" applyFill="1" applyBorder="1" applyAlignment="1">
      <alignment horizontal="center" vertical="center" textRotation="255"/>
    </xf>
    <xf numFmtId="0" fontId="7" fillId="9" borderId="16" xfId="0" applyFont="1" applyFill="1" applyBorder="1" applyAlignment="1">
      <alignment horizontal="center" vertical="center" textRotation="255"/>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7" fillId="7" borderId="11"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2" xfId="0" applyFont="1" applyFill="1" applyBorder="1" applyAlignment="1">
      <alignment horizontal="center" vertical="center"/>
    </xf>
    <xf numFmtId="0" fontId="6" fillId="0" borderId="14"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7" fillId="5"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8" fillId="7" borderId="4" xfId="0" applyFont="1" applyFill="1" applyBorder="1" applyAlignment="1">
      <alignment horizontal="center" vertical="center"/>
    </xf>
    <xf numFmtId="0" fontId="8" fillId="7" borderId="6" xfId="0" applyFont="1" applyFill="1" applyBorder="1" applyAlignment="1">
      <alignment horizontal="center" vertical="center"/>
    </xf>
    <xf numFmtId="0" fontId="7" fillId="0" borderId="10" xfId="0" applyFont="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7" fillId="12" borderId="9" xfId="0" applyFont="1" applyFill="1" applyBorder="1" applyAlignment="1">
      <alignment horizontal="center" vertical="center"/>
    </xf>
    <xf numFmtId="0" fontId="7" fillId="12" borderId="10" xfId="0" applyFont="1" applyFill="1" applyBorder="1" applyAlignment="1">
      <alignment horizontal="center" vertical="center"/>
    </xf>
    <xf numFmtId="0" fontId="7" fillId="12" borderId="8"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3" fillId="0" borderId="8" xfId="0" applyFont="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6" xfId="0" applyFont="1" applyBorder="1" applyAlignment="1">
      <alignment horizontal="center" vertical="center" textRotation="255"/>
    </xf>
    <xf numFmtId="0" fontId="7" fillId="14" borderId="12" xfId="0" applyFont="1" applyFill="1" applyBorder="1" applyAlignment="1">
      <alignment horizontal="center" vertical="center"/>
    </xf>
    <xf numFmtId="0" fontId="7" fillId="14" borderId="3" xfId="0" applyFont="1" applyFill="1" applyBorder="1">
      <alignment vertical="center"/>
    </xf>
    <xf numFmtId="0" fontId="7" fillId="6" borderId="3" xfId="0" applyFont="1" applyFill="1" applyBorder="1">
      <alignment vertical="center"/>
    </xf>
    <xf numFmtId="0" fontId="7" fillId="6" borderId="11" xfId="0" applyFont="1" applyFill="1" applyBorder="1">
      <alignment vertical="center"/>
    </xf>
    <xf numFmtId="0" fontId="7" fillId="6" borderId="12" xfId="0" applyFont="1" applyFill="1" applyBorder="1">
      <alignment vertical="center"/>
    </xf>
    <xf numFmtId="0" fontId="7" fillId="14" borderId="14" xfId="0" applyFont="1" applyFill="1" applyBorder="1">
      <alignment vertical="center"/>
    </xf>
    <xf numFmtId="0" fontId="7" fillId="6" borderId="14" xfId="0" applyFont="1" applyFill="1" applyBorder="1">
      <alignment vertical="center"/>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7" fillId="3" borderId="18"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9"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7" fillId="12" borderId="11" xfId="0" applyFont="1" applyFill="1" applyBorder="1" applyAlignment="1">
      <alignment horizontal="center" vertical="center"/>
    </xf>
    <xf numFmtId="0" fontId="7" fillId="12" borderId="13" xfId="0" applyFont="1" applyFill="1" applyBorder="1" applyAlignment="1">
      <alignment horizontal="center" vertical="center"/>
    </xf>
    <xf numFmtId="0" fontId="7" fillId="12" borderId="12"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22" xfId="0" applyFont="1" applyFill="1" applyBorder="1" applyAlignment="1">
      <alignment horizontal="center" vertical="center"/>
    </xf>
    <xf numFmtId="0" fontId="7" fillId="12" borderId="19" xfId="0" applyFont="1" applyFill="1" applyBorder="1" applyAlignment="1">
      <alignment horizontal="center" vertical="center"/>
    </xf>
    <xf numFmtId="0" fontId="7" fillId="0" borderId="3" xfId="0" applyFont="1" applyBorder="1">
      <alignment vertical="center"/>
    </xf>
    <xf numFmtId="0" fontId="7" fillId="0" borderId="3" xfId="0" applyFont="1" applyBorder="1" applyAlignment="1">
      <alignment horizontal="center" vertical="center" textRotation="255"/>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7" fillId="0" borderId="3" xfId="0" applyFont="1" applyBorder="1" applyAlignment="1">
      <alignment horizontal="right" vertical="center"/>
    </xf>
    <xf numFmtId="0" fontId="7" fillId="0" borderId="3" xfId="0" applyFont="1" applyBorder="1" applyAlignment="1">
      <alignment horizontal="center" vertical="center"/>
    </xf>
    <xf numFmtId="0" fontId="7" fillId="3" borderId="3" xfId="0" applyFont="1" applyFill="1" applyBorder="1" applyAlignment="1">
      <alignment horizontal="center" vertical="center"/>
    </xf>
    <xf numFmtId="0" fontId="13" fillId="9" borderId="1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7" fillId="0" borderId="14" xfId="0" applyFont="1" applyBorder="1" applyAlignment="1">
      <alignment horizontal="center" vertical="center" textRotation="255"/>
    </xf>
    <xf numFmtId="0" fontId="7" fillId="12" borderId="4" xfId="0" applyFont="1" applyFill="1" applyBorder="1" applyAlignment="1">
      <alignment horizontal="center" vertical="center"/>
    </xf>
    <xf numFmtId="0" fontId="7" fillId="12" borderId="5" xfId="0" applyFont="1" applyFill="1" applyBorder="1" applyAlignment="1">
      <alignment horizontal="center" vertical="center"/>
    </xf>
    <xf numFmtId="0" fontId="7" fillId="12" borderId="6"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23" xfId="0" applyFont="1" applyFill="1" applyBorder="1" applyAlignment="1">
      <alignment horizontal="center" vertical="center"/>
    </xf>
    <xf numFmtId="0" fontId="7" fillId="12" borderId="21" xfId="0" applyFont="1" applyFill="1" applyBorder="1" applyAlignment="1">
      <alignment horizontal="center" vertical="center"/>
    </xf>
    <xf numFmtId="0" fontId="7" fillId="9" borderId="3" xfId="0" applyFont="1" applyFill="1" applyBorder="1" applyAlignment="1">
      <alignment horizontal="center" vertical="center" textRotation="255"/>
    </xf>
    <xf numFmtId="0" fontId="7" fillId="0" borderId="14" xfId="0" applyFont="1" applyBorder="1" applyAlignment="1">
      <alignment vertical="center" wrapText="1"/>
    </xf>
    <xf numFmtId="0" fontId="7" fillId="0" borderId="16" xfId="0" applyFont="1" applyBorder="1" applyAlignment="1">
      <alignment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15" borderId="2" xfId="0" applyFont="1" applyFill="1" applyBorder="1" applyAlignment="1">
      <alignment horizontal="center" vertical="center" textRotation="255"/>
    </xf>
    <xf numFmtId="0" fontId="7" fillId="15" borderId="7" xfId="0" applyFont="1" applyFill="1" applyBorder="1" applyAlignment="1">
      <alignment horizontal="center" vertical="center" textRotation="255"/>
    </xf>
    <xf numFmtId="0" fontId="7" fillId="15" borderId="8" xfId="0" applyFont="1" applyFill="1" applyBorder="1" applyAlignment="1">
      <alignment horizontal="center" vertical="center" textRotation="255"/>
    </xf>
    <xf numFmtId="0" fontId="7" fillId="15" borderId="10" xfId="0" applyFont="1" applyFill="1" applyBorder="1" applyAlignment="1">
      <alignment horizontal="center" vertical="center" textRotation="255"/>
    </xf>
    <xf numFmtId="0" fontId="10" fillId="14" borderId="3" xfId="0" applyFont="1" applyFill="1" applyBorder="1" applyAlignment="1">
      <alignment horizontal="center" vertical="center"/>
    </xf>
    <xf numFmtId="0" fontId="7" fillId="3" borderId="4" xfId="0" applyFont="1" applyFill="1" applyBorder="1" applyAlignment="1">
      <alignment horizontal="center" vertical="center" textRotation="255"/>
    </xf>
    <xf numFmtId="0" fontId="7" fillId="3" borderId="5"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8" xfId="0" applyFont="1" applyFill="1" applyBorder="1" applyAlignment="1">
      <alignment horizontal="center" vertical="center" textRotation="255"/>
    </xf>
    <xf numFmtId="0" fontId="7" fillId="3" borderId="9" xfId="0" applyFont="1" applyFill="1" applyBorder="1" applyAlignment="1">
      <alignment horizontal="center" vertical="center" textRotation="255"/>
    </xf>
    <xf numFmtId="0" fontId="7" fillId="3" borderId="10" xfId="0" applyFont="1" applyFill="1" applyBorder="1" applyAlignment="1">
      <alignment horizontal="center" vertical="center" textRotation="255"/>
    </xf>
    <xf numFmtId="0" fontId="7" fillId="12" borderId="2" xfId="0" applyFont="1" applyFill="1" applyBorder="1" applyAlignment="1">
      <alignment horizontal="center" vertical="center"/>
    </xf>
    <xf numFmtId="0" fontId="7" fillId="12" borderId="1" xfId="0" applyFont="1" applyFill="1" applyBorder="1" applyAlignment="1">
      <alignment horizontal="center" vertical="center"/>
    </xf>
    <xf numFmtId="0" fontId="7" fillId="12" borderId="7" xfId="0" applyFont="1" applyFill="1" applyBorder="1" applyAlignment="1">
      <alignment horizontal="center" vertical="center"/>
    </xf>
    <xf numFmtId="0" fontId="7" fillId="15" borderId="4" xfId="0" applyFont="1" applyFill="1" applyBorder="1" applyAlignment="1">
      <alignment horizontal="center" vertical="center" textRotation="255"/>
    </xf>
    <xf numFmtId="0" fontId="7" fillId="15" borderId="6" xfId="0" applyFont="1" applyFill="1" applyBorder="1" applyAlignment="1">
      <alignment horizontal="center" vertical="center" textRotation="255"/>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3" xfId="0" applyFont="1" applyFill="1" applyBorder="1" applyAlignment="1">
      <alignment horizontal="center" vertical="center"/>
    </xf>
    <xf numFmtId="0" fontId="13" fillId="9" borderId="15" xfId="0" applyFont="1" applyFill="1" applyBorder="1" applyAlignment="1">
      <alignment horizontal="center" vertical="center" wrapText="1"/>
    </xf>
    <xf numFmtId="0" fontId="10" fillId="15" borderId="11" xfId="0" applyFont="1" applyFill="1" applyBorder="1" applyAlignment="1">
      <alignment horizontal="center" vertical="center"/>
    </xf>
    <xf numFmtId="0" fontId="10" fillId="15" borderId="13" xfId="0" applyFont="1" applyFill="1" applyBorder="1" applyAlignment="1">
      <alignment horizontal="center" vertical="center"/>
    </xf>
    <xf numFmtId="0" fontId="7" fillId="5" borderId="12" xfId="0" applyFont="1" applyFill="1" applyBorder="1" applyAlignment="1">
      <alignment horizontal="center" vertical="center" textRotation="255"/>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17" xfId="0" applyFont="1" applyFill="1" applyBorder="1" applyAlignment="1">
      <alignment horizontal="center" vertical="center"/>
    </xf>
    <xf numFmtId="0" fontId="7" fillId="14" borderId="3" xfId="0" applyFont="1" applyFill="1" applyBorder="1" applyAlignment="1">
      <alignment horizontal="center" vertical="center"/>
    </xf>
    <xf numFmtId="0" fontId="15" fillId="0" borderId="3" xfId="0" applyFont="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14" borderId="8" xfId="0" applyFont="1" applyFill="1" applyBorder="1" applyAlignment="1">
      <alignment horizontal="center" vertical="center"/>
    </xf>
    <xf numFmtId="0" fontId="7" fillId="14" borderId="9" xfId="0" applyFont="1" applyFill="1" applyBorder="1" applyAlignment="1">
      <alignment horizontal="center" vertical="center"/>
    </xf>
    <xf numFmtId="0" fontId="7" fillId="14" borderId="10" xfId="0" applyFont="1" applyFill="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3" borderId="17" xfId="0" applyFont="1" applyFill="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7" fillId="15" borderId="3" xfId="0" applyFont="1" applyFill="1" applyBorder="1" applyAlignment="1">
      <alignment horizontal="center" vertical="center"/>
    </xf>
    <xf numFmtId="0" fontId="10" fillId="14" borderId="11" xfId="0" applyFont="1" applyFill="1" applyBorder="1" applyAlignment="1">
      <alignment horizontal="center" vertical="center"/>
    </xf>
    <xf numFmtId="0" fontId="10" fillId="14" borderId="12" xfId="0" applyFont="1" applyFill="1" applyBorder="1" applyAlignment="1">
      <alignment horizontal="center" vertical="center"/>
    </xf>
    <xf numFmtId="0" fontId="7" fillId="14" borderId="11" xfId="0" applyFont="1" applyFill="1" applyBorder="1">
      <alignment vertical="center"/>
    </xf>
    <xf numFmtId="0" fontId="7" fillId="14" borderId="12" xfId="0" applyFont="1" applyFill="1" applyBorder="1">
      <alignment vertical="center"/>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0" fillId="7" borderId="4" xfId="0" applyFont="1" applyFill="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7" xfId="0"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178" fontId="8" fillId="0" borderId="4" xfId="0" applyNumberFormat="1" applyFont="1" applyBorder="1" applyAlignment="1">
      <alignment horizontal="center" vertical="center"/>
    </xf>
    <xf numFmtId="178" fontId="8" fillId="0" borderId="5" xfId="0" applyNumberFormat="1" applyFont="1" applyBorder="1" applyAlignment="1">
      <alignment horizontal="center" vertical="center"/>
    </xf>
    <xf numFmtId="178" fontId="8" fillId="0" borderId="6" xfId="0" applyNumberFormat="1" applyFont="1" applyBorder="1" applyAlignment="1">
      <alignment horizontal="center" vertical="center"/>
    </xf>
    <xf numFmtId="178" fontId="8" fillId="0" borderId="8"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8"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77" fontId="8" fillId="0" borderId="13" xfId="0" applyNumberFormat="1" applyFont="1" applyBorder="1" applyAlignment="1">
      <alignment horizontal="center" vertical="center"/>
    </xf>
    <xf numFmtId="177" fontId="8" fillId="0" borderId="12" xfId="0" applyNumberFormat="1" applyFont="1" applyBorder="1" applyAlignment="1">
      <alignment horizontal="center" vertical="center"/>
    </xf>
    <xf numFmtId="176"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176" fontId="8" fillId="0" borderId="12" xfId="0" applyNumberFormat="1"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right" vertical="center"/>
    </xf>
    <xf numFmtId="0" fontId="8" fillId="0" borderId="3" xfId="0" applyFont="1" applyBorder="1" applyAlignment="1">
      <alignment horizontal="center" vertical="center" textRotation="255"/>
    </xf>
    <xf numFmtId="0" fontId="8" fillId="0" borderId="12" xfId="0" applyFont="1" applyBorder="1" applyAlignment="1">
      <alignment horizontal="center" vertical="center" textRotation="255"/>
    </xf>
    <xf numFmtId="49" fontId="8" fillId="0" borderId="6"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4" xfId="0" applyFont="1" applyBorder="1" applyAlignment="1">
      <alignment horizontal="center" vertical="center" textRotation="255"/>
    </xf>
    <xf numFmtId="0" fontId="8" fillId="0" borderId="16" xfId="0" applyFont="1" applyBorder="1" applyAlignment="1">
      <alignment horizontal="center" vertical="center" textRotation="255"/>
    </xf>
    <xf numFmtId="177" fontId="8" fillId="0" borderId="4" xfId="0" applyNumberFormat="1" applyFont="1" applyBorder="1" applyAlignment="1">
      <alignment horizontal="center" vertical="center" textRotation="255"/>
    </xf>
    <xf numFmtId="177" fontId="8" fillId="0" borderId="6" xfId="0" applyNumberFormat="1" applyFont="1" applyBorder="1" applyAlignment="1">
      <alignment horizontal="center" vertical="center" textRotation="255"/>
    </xf>
    <xf numFmtId="177" fontId="8" fillId="0" borderId="8" xfId="0" applyNumberFormat="1" applyFont="1" applyBorder="1" applyAlignment="1">
      <alignment horizontal="center" vertical="center" textRotation="255"/>
    </xf>
    <xf numFmtId="177" fontId="8" fillId="0" borderId="10" xfId="0" applyNumberFormat="1" applyFont="1" applyBorder="1" applyAlignment="1">
      <alignment horizontal="center" vertical="center" textRotation="255"/>
    </xf>
    <xf numFmtId="177" fontId="8" fillId="0" borderId="2" xfId="0" applyNumberFormat="1" applyFont="1" applyBorder="1" applyAlignment="1">
      <alignment horizontal="center" vertical="center" textRotation="255"/>
    </xf>
    <xf numFmtId="177" fontId="8" fillId="0" borderId="7" xfId="0" applyNumberFormat="1" applyFont="1" applyBorder="1" applyAlignment="1">
      <alignment horizontal="center" vertical="center" textRotation="255"/>
    </xf>
    <xf numFmtId="177" fontId="8" fillId="0" borderId="5" xfId="0" applyNumberFormat="1" applyFont="1" applyBorder="1" applyAlignment="1">
      <alignment horizontal="center" vertical="center"/>
    </xf>
    <xf numFmtId="177" fontId="8" fillId="0" borderId="9" xfId="0" applyNumberFormat="1" applyFont="1" applyBorder="1" applyAlignment="1">
      <alignment horizontal="center"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vertical="center" textRotation="255"/>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12" borderId="12"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2" xfId="0" applyFont="1" applyFill="1" applyBorder="1" applyAlignment="1">
      <alignment horizontal="center" vertical="center"/>
    </xf>
    <xf numFmtId="0" fontId="8" fillId="12" borderId="19" xfId="0" applyFont="1" applyFill="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177" fontId="8" fillId="0" borderId="18" xfId="0" applyNumberFormat="1" applyFont="1" applyBorder="1" applyAlignment="1">
      <alignment horizontal="center" vertical="center"/>
    </xf>
    <xf numFmtId="177" fontId="8" fillId="0" borderId="22" xfId="0"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177" fontId="8" fillId="0" borderId="23" xfId="0" applyNumberFormat="1" applyFont="1" applyBorder="1" applyAlignment="1">
      <alignment horizontal="center" vertical="center"/>
    </xf>
    <xf numFmtId="177" fontId="8" fillId="0" borderId="21" xfId="0" applyNumberFormat="1" applyFont="1" applyBorder="1" applyAlignment="1">
      <alignment horizontal="center" vertical="center"/>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176" fontId="8" fillId="0" borderId="14"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7" xfId="0" applyNumberFormat="1" applyFont="1" applyBorder="1" applyAlignment="1">
      <alignment horizontal="center" vertical="center"/>
    </xf>
    <xf numFmtId="0" fontId="8" fillId="0" borderId="14" xfId="0" applyFont="1" applyBorder="1" applyAlignment="1">
      <alignment vertical="center" wrapText="1"/>
    </xf>
    <xf numFmtId="0" fontId="8" fillId="0" borderId="16" xfId="0" applyFont="1" applyBorder="1" applyAlignment="1">
      <alignment vertical="center" wrapText="1"/>
    </xf>
    <xf numFmtId="0" fontId="8" fillId="0" borderId="14" xfId="0" applyFont="1" applyBorder="1">
      <alignment vertical="center"/>
    </xf>
    <xf numFmtId="0" fontId="16" fillId="0" borderId="14" xfId="0" applyFont="1" applyBorder="1" applyAlignment="1">
      <alignment horizontal="center" vertical="center" textRotation="255" wrapText="1"/>
    </xf>
    <xf numFmtId="0" fontId="16" fillId="0" borderId="15" xfId="0" applyFont="1" applyBorder="1" applyAlignment="1">
      <alignment horizontal="center" vertical="center" textRotation="255" wrapText="1"/>
    </xf>
    <xf numFmtId="0" fontId="16" fillId="0" borderId="16" xfId="0" applyFont="1" applyBorder="1" applyAlignment="1">
      <alignment horizontal="center" vertical="center" textRotation="255"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178" fontId="8" fillId="0" borderId="3" xfId="0" applyNumberFormat="1" applyFont="1" applyBorder="1">
      <alignment vertical="center"/>
    </xf>
    <xf numFmtId="1" fontId="8" fillId="0" borderId="3" xfId="0" applyNumberFormat="1" applyFont="1" applyBorder="1">
      <alignment vertical="center"/>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6" xfId="0" applyFont="1" applyBorder="1" applyAlignment="1">
      <alignment horizontal="center" vertical="center" textRotation="255"/>
    </xf>
    <xf numFmtId="1" fontId="8" fillId="0" borderId="11" xfId="0" applyNumberFormat="1" applyFont="1" applyBorder="1" applyAlignment="1">
      <alignment horizontal="center" vertical="center"/>
    </xf>
    <xf numFmtId="1" fontId="8" fillId="0" borderId="13" xfId="0" applyNumberFormat="1" applyFont="1" applyBorder="1" applyAlignment="1">
      <alignment horizontal="center" vertical="center"/>
    </xf>
    <xf numFmtId="1" fontId="8" fillId="0" borderId="12" xfId="0" applyNumberFormat="1" applyFont="1" applyBorder="1" applyAlignment="1">
      <alignment horizontal="center" vertical="center"/>
    </xf>
    <xf numFmtId="178" fontId="8" fillId="0" borderId="11" xfId="0" applyNumberFormat="1" applyFont="1" applyBorder="1" applyAlignment="1">
      <alignment horizontal="center" vertical="center"/>
    </xf>
    <xf numFmtId="178" fontId="8" fillId="0" borderId="13" xfId="0" applyNumberFormat="1" applyFont="1" applyBorder="1" applyAlignment="1">
      <alignment horizontal="center" vertical="center"/>
    </xf>
    <xf numFmtId="178" fontId="8" fillId="0" borderId="1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7" xfId="0" applyFont="1" applyBorder="1" applyAlignment="1">
      <alignment horizontal="center" vertical="center"/>
    </xf>
    <xf numFmtId="177" fontId="8" fillId="0" borderId="4" xfId="0" applyNumberFormat="1" applyFont="1" applyBorder="1" applyAlignment="1">
      <alignment horizontal="center" vertical="center" wrapText="1"/>
    </xf>
    <xf numFmtId="177" fontId="8" fillId="0" borderId="5"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8" fillId="0" borderId="9" xfId="0" applyFont="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178" fontId="14" fillId="13" borderId="3" xfId="2" applyNumberFormat="1" applyBorder="1" applyAlignment="1">
      <alignment horizontal="center"/>
    </xf>
    <xf numFmtId="0" fontId="14" fillId="13" borderId="3" xfId="2" applyBorder="1" applyAlignment="1">
      <alignment horizontal="center"/>
    </xf>
    <xf numFmtId="179" fontId="14" fillId="13" borderId="3" xfId="2" applyNumberFormat="1" applyBorder="1" applyAlignment="1">
      <alignment horizontal="center"/>
    </xf>
    <xf numFmtId="179" fontId="14" fillId="13" borderId="3" xfId="2" applyNumberFormat="1" applyBorder="1" applyAlignment="1">
      <alignment horizontal="center" vertical="center"/>
    </xf>
    <xf numFmtId="179" fontId="14" fillId="13" borderId="11" xfId="2" applyNumberFormat="1" applyBorder="1" applyAlignment="1">
      <alignment horizontal="center"/>
    </xf>
    <xf numFmtId="0" fontId="14" fillId="13" borderId="3" xfId="2" applyBorder="1" applyAlignment="1">
      <alignment horizontal="center" vertical="center"/>
    </xf>
    <xf numFmtId="0" fontId="14" fillId="13" borderId="3" xfId="2" applyBorder="1" applyAlignment="1">
      <alignment horizontal="center" vertical="top"/>
    </xf>
    <xf numFmtId="0" fontId="14" fillId="13" borderId="14" xfId="2" applyBorder="1" applyAlignment="1">
      <alignment horizontal="center" vertical="top"/>
    </xf>
    <xf numFmtId="0" fontId="14" fillId="13" borderId="16" xfId="2" applyBorder="1" applyAlignment="1">
      <alignment horizontal="center" vertical="top"/>
    </xf>
    <xf numFmtId="0" fontId="14" fillId="13" borderId="11" xfId="2" applyBorder="1" applyAlignment="1">
      <alignment horizontal="center" vertical="top"/>
    </xf>
    <xf numFmtId="0" fontId="14" fillId="13" borderId="13" xfId="2" applyBorder="1" applyAlignment="1">
      <alignment horizontal="center" vertical="top"/>
    </xf>
    <xf numFmtId="0" fontId="14" fillId="13" borderId="12" xfId="2" applyBorder="1" applyAlignment="1">
      <alignment horizontal="center" vertical="top"/>
    </xf>
    <xf numFmtId="0" fontId="14" fillId="13" borderId="15" xfId="2" applyBorder="1" applyAlignment="1">
      <alignment horizontal="center" vertical="top"/>
    </xf>
  </cellXfs>
  <cellStyles count="3">
    <cellStyle name="標準" xfId="0" builtinId="0"/>
    <cellStyle name="標準 2" xfId="1" xr:uid="{64E99197-5D68-4A6E-A4C0-AD20A163AE80}"/>
    <cellStyle name="標準 3" xfId="2" xr:uid="{7770FED7-F283-4EDB-9EA3-1E452811DB81}"/>
  </cellStyles>
  <dxfs count="0"/>
  <tableStyles count="0" defaultTableStyle="TableStyleMedium9"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F8B6-1230-49F2-905D-E7AF2686685C}">
  <dimension ref="A1:BO69"/>
  <sheetViews>
    <sheetView showGridLines="0" tabSelected="1" view="pageBreakPreview" zoomScaleNormal="57" zoomScaleSheetLayoutView="100" zoomScalePageLayoutView="118" workbookViewId="0">
      <selection activeCell="BN11" sqref="BN11"/>
    </sheetView>
  </sheetViews>
  <sheetFormatPr defaultColWidth="2.08984375" defaultRowHeight="12" customHeight="1" x14ac:dyDescent="0.2"/>
  <cols>
    <col min="1" max="39" width="2.08984375" style="1" customWidth="1"/>
    <col min="40" max="40" width="2.26953125" style="1" customWidth="1"/>
    <col min="41" max="41" width="2.26953125" style="20" customWidth="1"/>
    <col min="42" max="42" width="4" style="20" customWidth="1"/>
    <col min="43" max="44" width="2.08984375" style="20"/>
    <col min="45" max="55" width="6.6328125" style="20" customWidth="1"/>
    <col min="56" max="57" width="2.08984375" style="20" customWidth="1"/>
    <col min="58" max="58" width="2.08984375" style="1" customWidth="1"/>
    <col min="59" max="16384" width="2.08984375" style="1"/>
  </cols>
  <sheetData>
    <row r="1" spans="1:67" ht="12" customHeight="1" x14ac:dyDescent="0.2">
      <c r="B1" s="42" t="s">
        <v>29</v>
      </c>
      <c r="C1" s="42"/>
      <c r="D1" s="43"/>
      <c r="E1" s="43"/>
      <c r="F1" s="43"/>
    </row>
    <row r="2" spans="1:67" ht="12" customHeight="1" x14ac:dyDescent="0.2">
      <c r="A2" s="44"/>
      <c r="B2" s="45"/>
      <c r="C2" s="44"/>
      <c r="D2" s="45"/>
      <c r="E2" s="45"/>
      <c r="F2" s="44"/>
      <c r="G2" s="44"/>
      <c r="H2" s="45"/>
      <c r="I2" s="44"/>
      <c r="J2" s="44"/>
      <c r="K2" s="44"/>
      <c r="L2" s="45"/>
      <c r="M2" s="44"/>
      <c r="N2" s="45"/>
      <c r="O2" s="45"/>
      <c r="P2" s="44"/>
      <c r="Q2" s="44"/>
      <c r="R2" s="44"/>
      <c r="S2" s="44"/>
      <c r="T2" s="44"/>
      <c r="U2" s="44"/>
      <c r="V2" s="44"/>
      <c r="W2" s="44"/>
      <c r="X2" s="44"/>
      <c r="Y2" s="44"/>
      <c r="Z2" s="44"/>
      <c r="AA2" s="44"/>
      <c r="AB2" s="44"/>
      <c r="AC2" s="44"/>
      <c r="AD2" s="44"/>
      <c r="AE2" s="44"/>
      <c r="AF2" s="44"/>
      <c r="AG2" s="44"/>
      <c r="AH2" s="44"/>
      <c r="AI2" s="44"/>
      <c r="AJ2" s="44"/>
      <c r="AK2" s="44"/>
      <c r="AL2" s="44"/>
      <c r="AM2" s="44"/>
      <c r="AN2" s="44"/>
      <c r="AO2" s="21"/>
      <c r="AP2" s="21" t="s">
        <v>504</v>
      </c>
      <c r="AQ2" s="21"/>
      <c r="AR2" s="21"/>
      <c r="AU2" s="372" t="s">
        <v>466</v>
      </c>
      <c r="AV2" s="373"/>
      <c r="AX2" s="367" t="s">
        <v>467</v>
      </c>
      <c r="AY2" s="368"/>
      <c r="AZ2" s="368"/>
      <c r="BA2" s="368"/>
      <c r="BB2" s="369"/>
      <c r="BO2" s="20"/>
    </row>
    <row r="3" spans="1:67" ht="12" customHeight="1" x14ac:dyDescent="0.2">
      <c r="A3" s="45"/>
      <c r="B3" s="177" t="s">
        <v>2</v>
      </c>
      <c r="C3" s="178"/>
      <c r="D3" s="178"/>
      <c r="E3" s="178"/>
      <c r="F3" s="178"/>
      <c r="G3" s="178"/>
      <c r="H3" s="178"/>
      <c r="I3" s="178"/>
      <c r="J3" s="178"/>
      <c r="K3" s="178"/>
      <c r="L3" s="178"/>
      <c r="M3" s="178"/>
      <c r="N3" s="178"/>
      <c r="O3" s="178"/>
      <c r="P3" s="179"/>
      <c r="Q3" s="183" t="s">
        <v>32</v>
      </c>
      <c r="R3" s="184"/>
      <c r="S3" s="187"/>
      <c r="T3" s="188"/>
      <c r="U3" s="189"/>
      <c r="V3" s="193" t="s">
        <v>3</v>
      </c>
      <c r="W3" s="194"/>
      <c r="X3" s="193">
        <v>2</v>
      </c>
      <c r="Y3" s="197"/>
      <c r="Z3" s="194"/>
      <c r="AA3" s="193" t="s">
        <v>5</v>
      </c>
      <c r="AB3" s="194"/>
      <c r="AC3" s="151" t="s">
        <v>148</v>
      </c>
      <c r="AD3" s="152"/>
      <c r="AE3" s="152"/>
      <c r="AF3" s="152"/>
      <c r="AG3" s="152"/>
      <c r="AH3" s="152"/>
      <c r="AI3" s="152"/>
      <c r="AJ3" s="152"/>
      <c r="AK3" s="152"/>
      <c r="AL3" s="152"/>
      <c r="AM3" s="153"/>
      <c r="AN3" s="44"/>
      <c r="AO3" s="21"/>
      <c r="AP3" s="23"/>
      <c r="AQ3" s="23"/>
      <c r="AR3" s="23"/>
      <c r="AU3" s="25" t="s">
        <v>470</v>
      </c>
      <c r="AV3" s="25" t="s">
        <v>471</v>
      </c>
      <c r="AX3" s="25" t="s">
        <v>11</v>
      </c>
      <c r="AY3" s="25" t="s">
        <v>12</v>
      </c>
      <c r="AZ3" s="25" t="s">
        <v>13</v>
      </c>
      <c r="BA3" s="25" t="s">
        <v>14</v>
      </c>
      <c r="BB3" s="25" t="s">
        <v>24</v>
      </c>
      <c r="BO3" s="20"/>
    </row>
    <row r="4" spans="1:67" ht="12" customHeight="1" x14ac:dyDescent="0.2">
      <c r="A4" s="46"/>
      <c r="B4" s="180"/>
      <c r="C4" s="181"/>
      <c r="D4" s="181"/>
      <c r="E4" s="181"/>
      <c r="F4" s="181"/>
      <c r="G4" s="181"/>
      <c r="H4" s="181"/>
      <c r="I4" s="181"/>
      <c r="J4" s="181"/>
      <c r="K4" s="181"/>
      <c r="L4" s="181"/>
      <c r="M4" s="181"/>
      <c r="N4" s="181"/>
      <c r="O4" s="181"/>
      <c r="P4" s="182"/>
      <c r="Q4" s="185"/>
      <c r="R4" s="186"/>
      <c r="S4" s="190"/>
      <c r="T4" s="191"/>
      <c r="U4" s="192"/>
      <c r="V4" s="195"/>
      <c r="W4" s="196"/>
      <c r="X4" s="195"/>
      <c r="Y4" s="198"/>
      <c r="Z4" s="196"/>
      <c r="AA4" s="195"/>
      <c r="AB4" s="196"/>
      <c r="AC4" s="154"/>
      <c r="AD4" s="155"/>
      <c r="AE4" s="155"/>
      <c r="AF4" s="155"/>
      <c r="AG4" s="155"/>
      <c r="AH4" s="155"/>
      <c r="AI4" s="155"/>
      <c r="AJ4" s="155"/>
      <c r="AK4" s="155"/>
      <c r="AL4" s="155"/>
      <c r="AM4" s="156"/>
      <c r="AN4" s="44"/>
      <c r="AO4" s="23"/>
      <c r="AP4" s="21"/>
      <c r="AQ4" s="21"/>
      <c r="AR4" s="20" t="s">
        <v>472</v>
      </c>
      <c r="AS4" s="21"/>
      <c r="AT4" s="20" t="s">
        <v>25</v>
      </c>
      <c r="AU4" s="38">
        <f>AH5</f>
        <v>24</v>
      </c>
      <c r="AV4" s="38">
        <f>AH6</f>
        <v>19</v>
      </c>
      <c r="AX4" s="129">
        <v>34</v>
      </c>
      <c r="AY4" s="129">
        <v>34</v>
      </c>
      <c r="AZ4" s="129">
        <v>34</v>
      </c>
      <c r="BA4" s="129">
        <v>34</v>
      </c>
      <c r="BB4" s="129">
        <v>4</v>
      </c>
      <c r="BO4" s="20"/>
    </row>
    <row r="5" spans="1:67" ht="12" customHeight="1" x14ac:dyDescent="0.2">
      <c r="A5" s="44"/>
      <c r="B5" s="157" t="s">
        <v>0</v>
      </c>
      <c r="C5" s="158"/>
      <c r="D5" s="161">
        <v>56.3</v>
      </c>
      <c r="E5" s="162"/>
      <c r="F5" s="163"/>
      <c r="G5" s="157" t="s">
        <v>30</v>
      </c>
      <c r="H5" s="158"/>
      <c r="I5" s="161">
        <v>3.75</v>
      </c>
      <c r="J5" s="162"/>
      <c r="K5" s="163"/>
      <c r="L5" s="164" t="s">
        <v>31</v>
      </c>
      <c r="M5" s="165"/>
      <c r="N5" s="161">
        <v>2.7</v>
      </c>
      <c r="O5" s="162"/>
      <c r="P5" s="163"/>
      <c r="Q5" s="164" t="s">
        <v>1</v>
      </c>
      <c r="R5" s="165"/>
      <c r="S5" s="168">
        <f>ROUND(D5*N5,1)</f>
        <v>152</v>
      </c>
      <c r="T5" s="169"/>
      <c r="U5" s="170"/>
      <c r="V5" s="171" t="s">
        <v>33</v>
      </c>
      <c r="W5" s="172"/>
      <c r="X5" s="172"/>
      <c r="Y5" s="172"/>
      <c r="Z5" s="173"/>
      <c r="AA5" s="183" t="s">
        <v>34</v>
      </c>
      <c r="AB5" s="204"/>
      <c r="AC5" s="204"/>
      <c r="AD5" s="204"/>
      <c r="AE5" s="184"/>
      <c r="AF5" s="148" t="s">
        <v>23</v>
      </c>
      <c r="AG5" s="150"/>
      <c r="AH5" s="199">
        <v>24</v>
      </c>
      <c r="AI5" s="200"/>
      <c r="AJ5" s="47" t="s">
        <v>35</v>
      </c>
      <c r="AK5" s="199">
        <v>45</v>
      </c>
      <c r="AL5" s="200"/>
      <c r="AM5" s="47" t="s">
        <v>36</v>
      </c>
      <c r="AN5" s="44"/>
      <c r="AO5" s="21"/>
      <c r="AP5" s="26"/>
      <c r="AQ5" s="26"/>
      <c r="AR5" s="20" t="s">
        <v>473</v>
      </c>
      <c r="AS5" s="26"/>
      <c r="AT5" s="20" t="s">
        <v>474</v>
      </c>
      <c r="AU5" s="38">
        <f>AK5</f>
        <v>45</v>
      </c>
      <c r="AV5" s="38">
        <f>AK6</f>
        <v>40</v>
      </c>
      <c r="AX5" s="129">
        <v>50</v>
      </c>
      <c r="AY5" s="129">
        <v>50</v>
      </c>
      <c r="AZ5" s="129">
        <v>50</v>
      </c>
      <c r="BA5" s="129">
        <v>50</v>
      </c>
      <c r="BB5" s="129">
        <v>30</v>
      </c>
    </row>
    <row r="6" spans="1:67" ht="12" customHeight="1" x14ac:dyDescent="0.2">
      <c r="A6" s="48"/>
      <c r="B6" s="159"/>
      <c r="C6" s="160"/>
      <c r="D6" s="206" t="s">
        <v>19</v>
      </c>
      <c r="E6" s="207"/>
      <c r="F6" s="208"/>
      <c r="G6" s="159"/>
      <c r="H6" s="160"/>
      <c r="I6" s="206" t="s">
        <v>21</v>
      </c>
      <c r="J6" s="207"/>
      <c r="K6" s="208"/>
      <c r="L6" s="166"/>
      <c r="M6" s="167"/>
      <c r="N6" s="206" t="s">
        <v>21</v>
      </c>
      <c r="O6" s="207"/>
      <c r="P6" s="208"/>
      <c r="Q6" s="166"/>
      <c r="R6" s="167"/>
      <c r="S6" s="206" t="s">
        <v>20</v>
      </c>
      <c r="T6" s="207"/>
      <c r="U6" s="208"/>
      <c r="V6" s="174"/>
      <c r="W6" s="175"/>
      <c r="X6" s="175"/>
      <c r="Y6" s="175"/>
      <c r="Z6" s="176"/>
      <c r="AA6" s="185"/>
      <c r="AB6" s="205"/>
      <c r="AC6" s="205"/>
      <c r="AD6" s="205"/>
      <c r="AE6" s="186"/>
      <c r="AF6" s="209" t="s">
        <v>24</v>
      </c>
      <c r="AG6" s="210"/>
      <c r="AH6" s="199">
        <v>19</v>
      </c>
      <c r="AI6" s="200"/>
      <c r="AJ6" s="47" t="s">
        <v>35</v>
      </c>
      <c r="AK6" s="199">
        <v>40</v>
      </c>
      <c r="AL6" s="200"/>
      <c r="AM6" s="47" t="s">
        <v>36</v>
      </c>
      <c r="AN6" s="48"/>
      <c r="AO6" s="26"/>
      <c r="AP6" s="27"/>
      <c r="AQ6" s="31"/>
      <c r="AR6" s="20" t="s">
        <v>469</v>
      </c>
      <c r="AS6" s="31"/>
      <c r="AT6" s="20" t="s">
        <v>496</v>
      </c>
      <c r="AU6" s="38">
        <f>IF((AU4+273.15)&lt;=273.15,EXP(-0.56745359*10^4/(AU4+273.15)+0.63925247*10-0.9677843*10^-2*(AU4+273.15)+0.62215701*10^-6*(AU4+273.15)^2+0.20747825*10^-8*(AU4+273.15)^3-0.9484024*10^-12*(AU4+273.15)^4+0.41635019*10*LN((AU4+273.15))),EXP(-0.58002206*10^4/(AU4+273.15)+0.13914993*10-0.48640239*10^-1*(AU4+273.15)+0.41764768*10^-4*(AU4+273.15)^2-0.14452093*10^-7*(AU4+273.15)^3+0.65459673*10*LN((AU4+273.15))))/1000</f>
        <v>2.9851270679375448</v>
      </c>
      <c r="AV6" s="38">
        <f>IF((AV4+273.15)&lt;=273.15,EXP(-0.56745359*10^4/(AV4+273.15)+0.63925247*10-0.9677843*10^-2*(AV4+273.15)+0.62215701*10^-6*(AV4+273.15)^2+0.20747825*10^-8*(AV4+273.15)^3-0.9484024*10^-12*(AV4+273.15)^4+0.41635019*10*LN((AV4+273.15))),EXP(-0.58002206*10^4/(AV4+273.15)+0.13914993*10-0.48640239*10^-1*(AV4+273.15)+0.41764768*10^-4*(AV4+273.15)^2-0.14452093*10^-7*(AV4+273.15)^3+0.65459673*10*LN((AV4+273.15))))/1000</f>
        <v>2.1977963700849701</v>
      </c>
      <c r="AW6" s="21"/>
      <c r="AX6" s="38">
        <f>IF((AX4+273.15)&lt;=273.15,EXP(-0.56745359*10^4/(AX4+273.15)+0.63925247*10-0.9677843*10^-2*(AX4+273.15)+0.62215701*10^-6*(AX4+273.15)^2+0.20747825*10^-8*(AX4+273.15)^3-0.9484024*10^-12*(AX4+273.15)^4+0.41635019*10*LN((AX4+273.15))),EXP(-0.58002206*10^4/(AX4+273.15)+0.13914993*10-0.48640239*10^-1*(AX4+273.15)+0.41764768*10^-4*(AX4+273.15)^2-0.14452093*10^-7*(AX4+273.15)^3+0.65459673*10*LN((AX4+273.15))))/1000</f>
        <v>5.3239146260037478</v>
      </c>
      <c r="AY6" s="38">
        <f>IF((AY4+273.15)&lt;=273.15,EXP(-0.56745359*10^4/(AY4+273.15)+0.63925247*10-0.9677843*10^-2*(AY4+273.15)+0.62215701*10^-6*(AY4+273.15)^2+0.20747825*10^-8*(AY4+273.15)^3-0.9484024*10^-12*(AY4+273.15)^4+0.41635019*10*LN((AY4+273.15))),EXP(-0.58002206*10^4/(AY4+273.15)+0.13914993*10-0.48640239*10^-1*(AY4+273.15)+0.41764768*10^-4*(AY4+273.15)^2-0.14452093*10^-7*(AY4+273.15)^3+0.65459673*10*LN((AY4+273.15))))/1000</f>
        <v>5.3239146260037478</v>
      </c>
      <c r="AZ6" s="38">
        <f>IF((AZ4+273.15)&lt;=273.15,EXP(-0.56745359*10^4/(AZ4+273.15)+0.63925247*10-0.9677843*10^-2*(AZ4+273.15)+0.62215701*10^-6*(AZ4+273.15)^2+0.20747825*10^-8*(AZ4+273.15)^3-0.9484024*10^-12*(AZ4+273.15)^4+0.41635019*10*LN((AZ4+273.15))),EXP(-0.58002206*10^4/(AZ4+273.15)+0.13914993*10-0.48640239*10^-1*(AZ4+273.15)+0.41764768*10^-4*(AZ4+273.15)^2-0.14452093*10^-7*(AZ4+273.15)^3+0.65459673*10*LN((AZ4+273.15))))/1000</f>
        <v>5.3239146260037478</v>
      </c>
      <c r="BA6" s="38">
        <f>IF((BA4+273.15)&lt;=273.15,EXP(-0.56745359*10^4/(BA4+273.15)+0.63925247*10-0.9677843*10^-2*(BA4+273.15)+0.62215701*10^-6*(BA4+273.15)^2+0.20747825*10^-8*(BA4+273.15)^3-0.9484024*10^-12*(BA4+273.15)^4+0.41635019*10*LN((BA4+273.15))),EXP(-0.58002206*10^4/(BA4+273.15)+0.13914993*10-0.48640239*10^-1*(BA4+273.15)+0.41764768*10^-4*(BA4+273.15)^2-0.14452093*10^-7*(BA4+273.15)^3+0.65459673*10*LN((BA4+273.15))))/1000</f>
        <v>5.3239146260037478</v>
      </c>
      <c r="BB6" s="38">
        <f>IF((BB4+273.15)&lt;=273.15,EXP(-0.56745359*10^4/(BB4+273.15)+0.63925247*10-0.9677843*10^-2*(BB4+273.15)+0.62215701*10^-6*(BB4+273.15)^2+0.20747825*10^-8*(BB4+273.15)^3-0.9484024*10^-12*(BB4+273.15)^4+0.41635019*10*LN((BB4+273.15))),EXP(-0.58002206*10^4/(BB4+273.15)+0.13914993*10-0.48640239*10^-1*(BB4+273.15)+0.41764768*10^-4*(BB4+273.15)^2-0.14452093*10^-7*(BB4+273.15)^3+0.65459673*10*LN((BB4+273.15))))/1000</f>
        <v>0.81347994936153878</v>
      </c>
      <c r="BC6" s="24"/>
    </row>
    <row r="7" spans="1:67" ht="12" customHeight="1" x14ac:dyDescent="0.2">
      <c r="A7" s="49"/>
      <c r="B7" s="201" t="s">
        <v>37</v>
      </c>
      <c r="C7" s="220"/>
      <c r="D7" s="223"/>
      <c r="E7" s="224"/>
      <c r="F7" s="224"/>
      <c r="G7" s="224"/>
      <c r="H7" s="224"/>
      <c r="I7" s="224"/>
      <c r="J7" s="224"/>
      <c r="K7" s="224"/>
      <c r="L7" s="224"/>
      <c r="M7" s="224"/>
      <c r="N7" s="224"/>
      <c r="O7" s="224"/>
      <c r="P7" s="224"/>
      <c r="Q7" s="225"/>
      <c r="R7" s="148" t="s">
        <v>23</v>
      </c>
      <c r="S7" s="149"/>
      <c r="T7" s="149"/>
      <c r="U7" s="149"/>
      <c r="V7" s="149"/>
      <c r="W7" s="149"/>
      <c r="X7" s="149"/>
      <c r="Y7" s="149"/>
      <c r="Z7" s="149"/>
      <c r="AA7" s="149"/>
      <c r="AB7" s="149"/>
      <c r="AC7" s="149"/>
      <c r="AD7" s="149"/>
      <c r="AE7" s="149"/>
      <c r="AF7" s="149"/>
      <c r="AG7" s="149"/>
      <c r="AH7" s="149"/>
      <c r="AI7" s="150"/>
      <c r="AJ7" s="226" t="s">
        <v>24</v>
      </c>
      <c r="AK7" s="227"/>
      <c r="AL7" s="227"/>
      <c r="AM7" s="228"/>
      <c r="AN7" s="50"/>
      <c r="AO7" s="27"/>
      <c r="AP7" s="24"/>
      <c r="AQ7" s="27"/>
      <c r="AR7" s="20" t="s">
        <v>405</v>
      </c>
      <c r="AS7" s="27"/>
      <c r="AT7" s="20" t="s">
        <v>147</v>
      </c>
      <c r="AU7" s="25">
        <f>ROUND((18.0153/28.9645)*((AU5*AU6/100)/(101.325-(AU5*AU6/100))),4)</f>
        <v>8.3999999999999995E-3</v>
      </c>
      <c r="AV7" s="25">
        <f>ROUND((18.0153/28.9645)*((AV5*AV6/100)/(101.325-(AV5*AV6/100))),4)</f>
        <v>5.4000000000000003E-3</v>
      </c>
      <c r="AX7" s="25">
        <f>ROUND((18.0153/28.9645)*((AX5*AX6/100)/(101.325-(AX5*AX6/100))),4)</f>
        <v>1.6799999999999999E-2</v>
      </c>
      <c r="AY7" s="25">
        <f>ROUND((18.0153/28.9645)*((AY5*AY6/100)/(101.325-(AY5*AY6/100))),4)</f>
        <v>1.6799999999999999E-2</v>
      </c>
      <c r="AZ7" s="25">
        <f>ROUND((18.0153/28.9645)*((AZ5*AZ6/100)/(101.325-(AZ5*AZ6/100))),4)</f>
        <v>1.6799999999999999E-2</v>
      </c>
      <c r="BA7" s="25">
        <f>ROUND((18.0153/28.9645)*((BA5*BA6/100)/(101.325-(BA5*BA6/100))),4)</f>
        <v>1.6799999999999999E-2</v>
      </c>
      <c r="BB7" s="25">
        <f>ROUND((18.0153/28.9645)*((BB5*BB6/100)/(101.325-(BB5*BB6/100))),4)</f>
        <v>1.5E-3</v>
      </c>
      <c r="BC7" s="21"/>
    </row>
    <row r="8" spans="1:67" ht="12" customHeight="1" x14ac:dyDescent="0.2">
      <c r="A8" s="49"/>
      <c r="B8" s="202"/>
      <c r="C8" s="221"/>
      <c r="D8" s="229" t="s">
        <v>10</v>
      </c>
      <c r="E8" s="232" t="s">
        <v>53</v>
      </c>
      <c r="F8" s="233"/>
      <c r="G8" s="232" t="s">
        <v>52</v>
      </c>
      <c r="H8" s="233"/>
      <c r="I8" s="238"/>
      <c r="J8" s="239" t="s">
        <v>51</v>
      </c>
      <c r="K8" s="214"/>
      <c r="L8" s="211" t="s">
        <v>50</v>
      </c>
      <c r="M8" s="212"/>
      <c r="N8" s="213" t="s">
        <v>49</v>
      </c>
      <c r="O8" s="214"/>
      <c r="P8" s="215" t="s">
        <v>47</v>
      </c>
      <c r="Q8" s="216"/>
      <c r="R8" s="217" t="s">
        <v>11</v>
      </c>
      <c r="S8" s="218"/>
      <c r="T8" s="218"/>
      <c r="U8" s="218"/>
      <c r="V8" s="218"/>
      <c r="W8" s="219"/>
      <c r="X8" s="217" t="s">
        <v>12</v>
      </c>
      <c r="Y8" s="218"/>
      <c r="Z8" s="218"/>
      <c r="AA8" s="219"/>
      <c r="AB8" s="217" t="s">
        <v>13</v>
      </c>
      <c r="AC8" s="218"/>
      <c r="AD8" s="218"/>
      <c r="AE8" s="219"/>
      <c r="AF8" s="217" t="s">
        <v>14</v>
      </c>
      <c r="AG8" s="218"/>
      <c r="AH8" s="218"/>
      <c r="AI8" s="219"/>
      <c r="AJ8" s="240" t="s">
        <v>42</v>
      </c>
      <c r="AK8" s="242" t="s">
        <v>41</v>
      </c>
      <c r="AL8" s="244" t="s">
        <v>40</v>
      </c>
      <c r="AM8" s="245"/>
      <c r="AN8" s="49"/>
      <c r="AO8" s="24"/>
      <c r="AQ8" s="24"/>
      <c r="AR8" s="20" t="s">
        <v>461</v>
      </c>
      <c r="AS8" s="24"/>
      <c r="AT8" s="20" t="s">
        <v>146</v>
      </c>
      <c r="AU8" s="25">
        <f>ROUND(1.006*AU4+(1.86*AU4+2501)*AU7,1)</f>
        <v>45.5</v>
      </c>
      <c r="AV8" s="25">
        <f>ROUND(1.006*AV4+(1.86*AV4+2501)*AV7,1)</f>
        <v>32.799999999999997</v>
      </c>
      <c r="AX8" s="25">
        <f>ROUND(1.006*AX4+(1.86*AX4+2501)*AX7,1)</f>
        <v>77.3</v>
      </c>
      <c r="AY8" s="25">
        <f>ROUND(1.006*AY4+(1.86*AY4+2501)*AY7,1)</f>
        <v>77.3</v>
      </c>
      <c r="AZ8" s="25">
        <f>ROUND(1.006*AZ4+(1.86*AZ4+2501)*AZ7,1)</f>
        <v>77.3</v>
      </c>
      <c r="BA8" s="25">
        <f>ROUND(1.006*BA4+(1.86*BA4+2501)*BA7,1)</f>
        <v>77.3</v>
      </c>
      <c r="BB8" s="25">
        <f>ROUND(1.006*BB4+(1.86*BB4+2501)*BB7,1)</f>
        <v>7.8</v>
      </c>
    </row>
    <row r="9" spans="1:67" ht="12" customHeight="1" x14ac:dyDescent="0.2">
      <c r="A9" s="49"/>
      <c r="B9" s="202"/>
      <c r="C9" s="221"/>
      <c r="D9" s="230"/>
      <c r="E9" s="234"/>
      <c r="F9" s="235"/>
      <c r="G9" s="133"/>
      <c r="H9" s="77"/>
      <c r="I9" s="77"/>
      <c r="J9" s="234"/>
      <c r="K9" s="248"/>
      <c r="L9" s="249" t="s">
        <v>4</v>
      </c>
      <c r="M9" s="250"/>
      <c r="N9" s="235" t="s">
        <v>54</v>
      </c>
      <c r="O9" s="248"/>
      <c r="P9" s="263"/>
      <c r="Q9" s="264"/>
      <c r="R9" s="261" t="s">
        <v>45</v>
      </c>
      <c r="S9" s="262"/>
      <c r="T9" s="239" t="s">
        <v>46</v>
      </c>
      <c r="U9" s="213"/>
      <c r="V9" s="251" t="s">
        <v>44</v>
      </c>
      <c r="W9" s="252"/>
      <c r="X9" s="261" t="s">
        <v>45</v>
      </c>
      <c r="Y9" s="262"/>
      <c r="Z9" s="251" t="s">
        <v>44</v>
      </c>
      <c r="AA9" s="252"/>
      <c r="AB9" s="261" t="s">
        <v>45</v>
      </c>
      <c r="AC9" s="262"/>
      <c r="AD9" s="251" t="s">
        <v>44</v>
      </c>
      <c r="AE9" s="252"/>
      <c r="AF9" s="261" t="s">
        <v>45</v>
      </c>
      <c r="AG9" s="262"/>
      <c r="AH9" s="251" t="s">
        <v>44</v>
      </c>
      <c r="AI9" s="252"/>
      <c r="AJ9" s="241"/>
      <c r="AK9" s="243"/>
      <c r="AL9" s="246"/>
      <c r="AM9" s="247"/>
      <c r="AN9" s="49"/>
      <c r="AO9" s="24"/>
      <c r="AP9" s="22" t="s">
        <v>438</v>
      </c>
      <c r="AQ9" s="21"/>
      <c r="AR9" s="21"/>
    </row>
    <row r="10" spans="1:67" ht="12" customHeight="1" x14ac:dyDescent="0.2">
      <c r="A10" s="51"/>
      <c r="B10" s="202"/>
      <c r="C10" s="222"/>
      <c r="D10" s="231"/>
      <c r="E10" s="236"/>
      <c r="F10" s="237"/>
      <c r="G10" s="236" t="s">
        <v>57</v>
      </c>
      <c r="H10" s="237"/>
      <c r="I10" s="253"/>
      <c r="J10" s="236" t="s">
        <v>55</v>
      </c>
      <c r="K10" s="253"/>
      <c r="L10" s="254" t="s">
        <v>55</v>
      </c>
      <c r="M10" s="255"/>
      <c r="N10" s="256" t="s">
        <v>58</v>
      </c>
      <c r="O10" s="257"/>
      <c r="P10" s="52" t="s">
        <v>48</v>
      </c>
      <c r="Q10" s="53"/>
      <c r="R10" s="258" t="s">
        <v>25</v>
      </c>
      <c r="S10" s="259"/>
      <c r="T10" s="265"/>
      <c r="U10" s="256"/>
      <c r="V10" s="260" t="s">
        <v>17</v>
      </c>
      <c r="W10" s="259"/>
      <c r="X10" s="258" t="s">
        <v>25</v>
      </c>
      <c r="Y10" s="259"/>
      <c r="Z10" s="258" t="s">
        <v>17</v>
      </c>
      <c r="AA10" s="259"/>
      <c r="AB10" s="258" t="s">
        <v>25</v>
      </c>
      <c r="AC10" s="259"/>
      <c r="AD10" s="258" t="s">
        <v>17</v>
      </c>
      <c r="AE10" s="259"/>
      <c r="AF10" s="258" t="s">
        <v>25</v>
      </c>
      <c r="AG10" s="259"/>
      <c r="AH10" s="258" t="s">
        <v>17</v>
      </c>
      <c r="AI10" s="259"/>
      <c r="AJ10" s="54" t="s">
        <v>25</v>
      </c>
      <c r="AK10" s="135" t="s">
        <v>43</v>
      </c>
      <c r="AL10" s="266" t="s">
        <v>17</v>
      </c>
      <c r="AM10" s="267"/>
      <c r="AN10" s="51"/>
      <c r="AO10" s="28"/>
      <c r="AP10" s="29" t="s">
        <v>439</v>
      </c>
      <c r="AQ10" s="24"/>
      <c r="AR10" s="24" t="s">
        <v>414</v>
      </c>
      <c r="AS10" s="28" t="s">
        <v>465</v>
      </c>
      <c r="AW10" s="29" t="s">
        <v>430</v>
      </c>
      <c r="AX10" s="30">
        <f>AX4-$AH5</f>
        <v>10</v>
      </c>
      <c r="AY10" s="30">
        <f>AY4-$AH5</f>
        <v>10</v>
      </c>
      <c r="AZ10" s="30">
        <f>AZ4-$AH5</f>
        <v>10</v>
      </c>
      <c r="BA10" s="30">
        <f>BA4-$AH5</f>
        <v>10</v>
      </c>
      <c r="BB10" s="30">
        <f>ABS($AH6-BB4)</f>
        <v>15</v>
      </c>
    </row>
    <row r="11" spans="1:67" ht="12" customHeight="1" x14ac:dyDescent="0.2">
      <c r="A11" s="55"/>
      <c r="B11" s="202"/>
      <c r="C11" s="268" t="s">
        <v>38</v>
      </c>
      <c r="D11" s="130" t="s">
        <v>149</v>
      </c>
      <c r="E11" s="199" t="s">
        <v>150</v>
      </c>
      <c r="F11" s="271"/>
      <c r="G11" s="136">
        <v>6.3</v>
      </c>
      <c r="H11" s="131" t="str">
        <f>IF(G11="","","×")</f>
        <v>×</v>
      </c>
      <c r="I11" s="137">
        <v>1.75</v>
      </c>
      <c r="J11" s="272"/>
      <c r="K11" s="272"/>
      <c r="L11" s="273">
        <f>IF(H11="","",ROUND(G11*I11-J11,1))</f>
        <v>11</v>
      </c>
      <c r="M11" s="273"/>
      <c r="N11" s="272">
        <v>2.6</v>
      </c>
      <c r="O11" s="272"/>
      <c r="P11" s="273">
        <f>IF(N11="","",ROUND(L11*N11,1))</f>
        <v>28.6</v>
      </c>
      <c r="Q11" s="273"/>
      <c r="R11" s="273">
        <f>IF($AP11="","",_xlfn.XLOOKUP($AP11,$AR$10:$AR$25,$AX$10:$AX$25))</f>
        <v>10</v>
      </c>
      <c r="S11" s="273"/>
      <c r="T11" s="272">
        <v>1.1000000000000001</v>
      </c>
      <c r="U11" s="272"/>
      <c r="V11" s="273">
        <f>IF(R11="","",IF(T11="",ROUND(P11*R11,0),ROUND(P11*R11*T11,0)))</f>
        <v>315</v>
      </c>
      <c r="W11" s="273"/>
      <c r="X11" s="273">
        <f>IF($AP11="","",_xlfn.XLOOKUP($AP11,$AR$10:$AR$25,$AY$10:$AY$25))</f>
        <v>10</v>
      </c>
      <c r="Y11" s="273"/>
      <c r="Z11" s="273">
        <f>IF(X11="","",ROUND(P11*X11,0))</f>
        <v>286</v>
      </c>
      <c r="AA11" s="273"/>
      <c r="AB11" s="273">
        <f>IF($AP11="","",_xlfn.XLOOKUP($AP11,$AR$10:$AR$25,$AZ$10:$AZ$25))</f>
        <v>10</v>
      </c>
      <c r="AC11" s="273"/>
      <c r="AD11" s="273">
        <f>IF(AB11="","",ROUND(P11*AB11,0))</f>
        <v>286</v>
      </c>
      <c r="AE11" s="273"/>
      <c r="AF11" s="273">
        <f>IF($AP11="","",_xlfn.XLOOKUP($AP11,$AR$10:$AR$25,$BA$10:$BA$25))</f>
        <v>10</v>
      </c>
      <c r="AG11" s="273"/>
      <c r="AH11" s="273">
        <f>IF(AF11="","",ROUND(P11*AF11,0))</f>
        <v>286</v>
      </c>
      <c r="AI11" s="273"/>
      <c r="AJ11" s="56">
        <f>IF($AP11="","",_xlfn.XLOOKUP($AP11,$AR$10:$AR$25,$BB$10:$BB$25))</f>
        <v>15</v>
      </c>
      <c r="AK11" s="134"/>
      <c r="AL11" s="273">
        <f>IF(AJ11="","",IF(AK11="",ROUND(P11*AJ11,0),ROUND(P11*AJ11*AK11,0)))</f>
        <v>429</v>
      </c>
      <c r="AM11" s="273"/>
      <c r="AN11" s="55"/>
      <c r="AO11" s="31"/>
      <c r="AP11" s="129" t="s">
        <v>434</v>
      </c>
      <c r="AQ11" s="28"/>
      <c r="AR11" s="28" t="s">
        <v>415</v>
      </c>
      <c r="AS11" s="31" t="str">
        <f>AW11&amp;"方位 実行温度差"</f>
        <v>N方位 実行温度差</v>
      </c>
      <c r="AW11" s="32" t="s">
        <v>153</v>
      </c>
      <c r="AX11" s="129">
        <v>2</v>
      </c>
      <c r="AY11" s="129">
        <v>4</v>
      </c>
      <c r="AZ11" s="129">
        <v>5</v>
      </c>
      <c r="BA11" s="129">
        <v>6</v>
      </c>
      <c r="BB11" s="129">
        <f>IF(SUM(AX11:BA11)&gt;0,BB$10,"")</f>
        <v>15</v>
      </c>
    </row>
    <row r="12" spans="1:67" ht="12" customHeight="1" x14ac:dyDescent="0.2">
      <c r="A12" s="55"/>
      <c r="B12" s="202"/>
      <c r="C12" s="269"/>
      <c r="D12" s="130" t="s">
        <v>149</v>
      </c>
      <c r="E12" s="199" t="s">
        <v>151</v>
      </c>
      <c r="F12" s="271"/>
      <c r="G12" s="136">
        <v>7.5</v>
      </c>
      <c r="H12" s="131" t="str">
        <f t="shared" ref="H12:H14" si="0">IF(G12="","","×")</f>
        <v>×</v>
      </c>
      <c r="I12" s="137">
        <v>3.75</v>
      </c>
      <c r="J12" s="272">
        <v>11</v>
      </c>
      <c r="K12" s="272"/>
      <c r="L12" s="273">
        <f t="shared" ref="L12:L14" si="1">IF(H12="","",ROUND(G12*I12-J12,1))</f>
        <v>17.100000000000001</v>
      </c>
      <c r="M12" s="273"/>
      <c r="N12" s="272">
        <v>0.9</v>
      </c>
      <c r="O12" s="272"/>
      <c r="P12" s="273">
        <f t="shared" ref="P12:P14" si="2">IF(N12="","",ROUND(L12*N12,1))</f>
        <v>15.4</v>
      </c>
      <c r="Q12" s="273"/>
      <c r="R12" s="273">
        <f>IF($AP12="","",_xlfn.XLOOKUP($AP12,$AR$10:$AR$25,$AX$10:$AX$25))</f>
        <v>2</v>
      </c>
      <c r="S12" s="273"/>
      <c r="T12" s="272">
        <v>1.1000000000000001</v>
      </c>
      <c r="U12" s="272"/>
      <c r="V12" s="273">
        <f>IF(R12="","",IF(T12="",ROUND(P12*R12,0),ROUND(P12*R12*T12,0)))</f>
        <v>34</v>
      </c>
      <c r="W12" s="273"/>
      <c r="X12" s="273">
        <f>IF($AP12="","",_xlfn.XLOOKUP($AP12,$AR$10:$AR$25,$AY$10:$AY$25))</f>
        <v>5</v>
      </c>
      <c r="Y12" s="273"/>
      <c r="Z12" s="273">
        <f t="shared" ref="Z12:Z14" si="3">IF(X12="","",ROUND(P12*X12,0))</f>
        <v>77</v>
      </c>
      <c r="AA12" s="273"/>
      <c r="AB12" s="273">
        <f>IF($AP12="","",_xlfn.XLOOKUP($AP12,$AR$10:$AR$25,$AZ$10:$AZ$25))</f>
        <v>9</v>
      </c>
      <c r="AC12" s="273"/>
      <c r="AD12" s="273">
        <f t="shared" ref="AD12:AD14" si="4">IF(AB12="","",ROUND(P12*AB12,0))</f>
        <v>139</v>
      </c>
      <c r="AE12" s="273"/>
      <c r="AF12" s="273">
        <f>IF($AP12="","",_xlfn.XLOOKUP($AP12,$AR$10:$AR$25,$BA$10:$BA$25))</f>
        <v>10</v>
      </c>
      <c r="AG12" s="273"/>
      <c r="AH12" s="273">
        <f t="shared" ref="AH12:AH14" si="5">IF(AF12="","",ROUND(P12*AF12,0))</f>
        <v>154</v>
      </c>
      <c r="AI12" s="273"/>
      <c r="AJ12" s="56">
        <f>IF($AP12="","",_xlfn.XLOOKUP($AP12,$AR$10:$AR$25,$BB$10:$BB$25))</f>
        <v>15</v>
      </c>
      <c r="AK12" s="134">
        <v>1</v>
      </c>
      <c r="AL12" s="273">
        <f t="shared" ref="AL12:AL14" si="6">IF(AJ12="","",IF(AK12="",ROUND(P12*AJ12,0),ROUND(P12*AJ12*AK12,0)))</f>
        <v>231</v>
      </c>
      <c r="AM12" s="273"/>
      <c r="AN12" s="55"/>
      <c r="AO12" s="31"/>
      <c r="AP12" s="129" t="s">
        <v>435</v>
      </c>
      <c r="AQ12" s="31"/>
      <c r="AR12" s="31" t="s">
        <v>416</v>
      </c>
      <c r="AS12" s="31" t="str">
        <f>AW12&amp;"方位 実行温度差"</f>
        <v>E方位 実行温度差</v>
      </c>
      <c r="AW12" s="32" t="s">
        <v>207</v>
      </c>
      <c r="AX12" s="129">
        <v>7</v>
      </c>
      <c r="AY12" s="129">
        <v>12</v>
      </c>
      <c r="AZ12" s="129">
        <v>12</v>
      </c>
      <c r="BA12" s="129">
        <v>11</v>
      </c>
      <c r="BB12" s="129">
        <f t="shared" ref="BB12:BB15" si="7">IF(SUM(AX12:BA12)&gt;0,BB$10,"")</f>
        <v>15</v>
      </c>
    </row>
    <row r="13" spans="1:67" ht="12" customHeight="1" x14ac:dyDescent="0.2">
      <c r="A13" s="55"/>
      <c r="B13" s="202"/>
      <c r="C13" s="269"/>
      <c r="D13" s="130"/>
      <c r="E13" s="199"/>
      <c r="F13" s="271"/>
      <c r="G13" s="136"/>
      <c r="H13" s="131" t="str">
        <f t="shared" si="0"/>
        <v/>
      </c>
      <c r="I13" s="137"/>
      <c r="J13" s="272"/>
      <c r="K13" s="272"/>
      <c r="L13" s="273" t="str">
        <f t="shared" si="1"/>
        <v/>
      </c>
      <c r="M13" s="273"/>
      <c r="N13" s="272"/>
      <c r="O13" s="272"/>
      <c r="P13" s="273" t="str">
        <f t="shared" si="2"/>
        <v/>
      </c>
      <c r="Q13" s="273"/>
      <c r="R13" s="274" t="str">
        <f>IF($AP13="","",_xlfn.XLOOKUP($AP13,$AR$10:$AR$25,$AX$10:$AX$25))</f>
        <v/>
      </c>
      <c r="S13" s="275"/>
      <c r="T13" s="272"/>
      <c r="U13" s="272"/>
      <c r="V13" s="273" t="str">
        <f t="shared" ref="V13:V14" si="8">IF(R13="","",IF(T13="",ROUND(P13*R13,0),ROUND(P13*R13*T13,0)))</f>
        <v/>
      </c>
      <c r="W13" s="273"/>
      <c r="X13" s="273" t="str">
        <f>IF($AP13="","",_xlfn.XLOOKUP($AP13,$AR$10:$AR$25,$AY$10:$AY$25))</f>
        <v/>
      </c>
      <c r="Y13" s="273"/>
      <c r="Z13" s="273" t="str">
        <f t="shared" si="3"/>
        <v/>
      </c>
      <c r="AA13" s="273"/>
      <c r="AB13" s="273" t="str">
        <f>IF($AP13="","",_xlfn.XLOOKUP($AP13,$AR$10:$AR$25,$AZ$10:$AZ$25))</f>
        <v/>
      </c>
      <c r="AC13" s="273"/>
      <c r="AD13" s="273" t="str">
        <f t="shared" si="4"/>
        <v/>
      </c>
      <c r="AE13" s="273"/>
      <c r="AF13" s="273" t="str">
        <f>IF($AP13="","",_xlfn.XLOOKUP($AP13,$AR$10:$AR$25,$BA$10:$BA$25))</f>
        <v/>
      </c>
      <c r="AG13" s="273"/>
      <c r="AH13" s="273" t="str">
        <f t="shared" si="5"/>
        <v/>
      </c>
      <c r="AI13" s="273"/>
      <c r="AJ13" s="56" t="str">
        <f>IF($AP13="","",_xlfn.XLOOKUP($AP13,$AR$10:$AR$25,$BB$10:$BB$25))</f>
        <v/>
      </c>
      <c r="AK13" s="134"/>
      <c r="AL13" s="273" t="str">
        <f t="shared" si="6"/>
        <v/>
      </c>
      <c r="AM13" s="273"/>
      <c r="AN13" s="55"/>
      <c r="AO13" s="31"/>
      <c r="AP13" s="129"/>
      <c r="AQ13" s="31"/>
      <c r="AR13" s="31" t="s">
        <v>417</v>
      </c>
      <c r="AS13" s="31" t="str">
        <f>AW13&amp;"方位 実行温度差"</f>
        <v>S方位 実行温度差</v>
      </c>
      <c r="AW13" s="32" t="s">
        <v>149</v>
      </c>
      <c r="AX13" s="129">
        <v>2</v>
      </c>
      <c r="AY13" s="129">
        <v>5</v>
      </c>
      <c r="AZ13" s="129">
        <v>9</v>
      </c>
      <c r="BA13" s="129">
        <v>10</v>
      </c>
      <c r="BB13" s="129">
        <f t="shared" si="7"/>
        <v>15</v>
      </c>
    </row>
    <row r="14" spans="1:67" ht="12" customHeight="1" x14ac:dyDescent="0.2">
      <c r="A14" s="55"/>
      <c r="B14" s="202"/>
      <c r="C14" s="269"/>
      <c r="D14" s="132"/>
      <c r="E14" s="161"/>
      <c r="F14" s="163"/>
      <c r="G14" s="136"/>
      <c r="H14" s="131" t="str">
        <f t="shared" si="0"/>
        <v/>
      </c>
      <c r="I14" s="137"/>
      <c r="J14" s="276"/>
      <c r="K14" s="276"/>
      <c r="L14" s="277" t="str">
        <f t="shared" si="1"/>
        <v/>
      </c>
      <c r="M14" s="277"/>
      <c r="N14" s="276"/>
      <c r="O14" s="276"/>
      <c r="P14" s="277" t="str">
        <f t="shared" si="2"/>
        <v/>
      </c>
      <c r="Q14" s="277"/>
      <c r="R14" s="273" t="str">
        <f>IF($AP14="","",_xlfn.XLOOKUP($AP14,$AR$10:$AR$25,$AX$10:$AX$25))</f>
        <v/>
      </c>
      <c r="S14" s="273"/>
      <c r="T14" s="272"/>
      <c r="U14" s="272"/>
      <c r="V14" s="273" t="str">
        <f t="shared" si="8"/>
        <v/>
      </c>
      <c r="W14" s="273"/>
      <c r="X14" s="273" t="str">
        <f>IF($AP14="","",_xlfn.XLOOKUP($AP14,$AR$10:$AR$25,$AY$10:$AY$25))</f>
        <v/>
      </c>
      <c r="Y14" s="273"/>
      <c r="Z14" s="273" t="str">
        <f t="shared" si="3"/>
        <v/>
      </c>
      <c r="AA14" s="273"/>
      <c r="AB14" s="273" t="str">
        <f>IF($AP14="","",_xlfn.XLOOKUP($AP14,$AR$10:$AR$25,$AZ$10:$AZ$25))</f>
        <v/>
      </c>
      <c r="AC14" s="273"/>
      <c r="AD14" s="273" t="str">
        <f t="shared" si="4"/>
        <v/>
      </c>
      <c r="AE14" s="273"/>
      <c r="AF14" s="273" t="str">
        <f>IF($AP14="","",_xlfn.XLOOKUP($AP14,$AR$10:$AR$25,$BA$10:$BA$25))</f>
        <v/>
      </c>
      <c r="AG14" s="273"/>
      <c r="AH14" s="273" t="str">
        <f t="shared" si="5"/>
        <v/>
      </c>
      <c r="AI14" s="273"/>
      <c r="AJ14" s="56" t="str">
        <f>IF($AP14="","",_xlfn.XLOOKUP($AP14,$AR$10:$AR$25,$BB$10:$BB$25))</f>
        <v/>
      </c>
      <c r="AK14" s="134"/>
      <c r="AL14" s="273" t="str">
        <f t="shared" si="6"/>
        <v/>
      </c>
      <c r="AM14" s="273"/>
      <c r="AN14" s="55"/>
      <c r="AO14" s="31"/>
      <c r="AP14" s="129"/>
      <c r="AQ14" s="31"/>
      <c r="AR14" s="31" t="s">
        <v>418</v>
      </c>
      <c r="AS14" s="31" t="str">
        <f>AW14&amp;"方位 実行温度差"</f>
        <v>W方位 実行温度差</v>
      </c>
      <c r="AW14" s="32" t="s">
        <v>152</v>
      </c>
      <c r="AX14" s="129">
        <v>2</v>
      </c>
      <c r="AY14" s="129">
        <v>4</v>
      </c>
      <c r="AZ14" s="129">
        <v>6</v>
      </c>
      <c r="BA14" s="129">
        <v>10</v>
      </c>
      <c r="BB14" s="129">
        <f t="shared" si="7"/>
        <v>15</v>
      </c>
    </row>
    <row r="15" spans="1:67" ht="12" customHeight="1" x14ac:dyDescent="0.2">
      <c r="A15" s="55"/>
      <c r="B15" s="202"/>
      <c r="C15" s="270"/>
      <c r="D15" s="145" t="s">
        <v>59</v>
      </c>
      <c r="E15" s="146"/>
      <c r="F15" s="146"/>
      <c r="G15" s="146"/>
      <c r="H15" s="146"/>
      <c r="I15" s="146"/>
      <c r="J15" s="146"/>
      <c r="K15" s="146"/>
      <c r="L15" s="146"/>
      <c r="M15" s="146"/>
      <c r="N15" s="146"/>
      <c r="O15" s="146"/>
      <c r="P15" s="146"/>
      <c r="Q15" s="147"/>
      <c r="R15" s="148">
        <f>SUM(V11:W14)</f>
        <v>349</v>
      </c>
      <c r="S15" s="149"/>
      <c r="T15" s="149"/>
      <c r="U15" s="149"/>
      <c r="V15" s="149"/>
      <c r="W15" s="150"/>
      <c r="X15" s="148">
        <f>SUM(Z11:AA14)</f>
        <v>363</v>
      </c>
      <c r="Y15" s="149"/>
      <c r="Z15" s="149"/>
      <c r="AA15" s="150"/>
      <c r="AB15" s="148">
        <f>SUM(AD11:AE14)</f>
        <v>425</v>
      </c>
      <c r="AC15" s="149"/>
      <c r="AD15" s="149"/>
      <c r="AE15" s="150"/>
      <c r="AF15" s="148">
        <f>SUM(AH11:AI14)</f>
        <v>440</v>
      </c>
      <c r="AG15" s="149"/>
      <c r="AH15" s="149"/>
      <c r="AI15" s="150"/>
      <c r="AJ15" s="148">
        <f>SUM(AL11:AM14)</f>
        <v>660</v>
      </c>
      <c r="AK15" s="149"/>
      <c r="AL15" s="149"/>
      <c r="AM15" s="150"/>
      <c r="AN15" s="55"/>
      <c r="AO15" s="31"/>
      <c r="AP15" s="33"/>
      <c r="AQ15" s="31"/>
      <c r="AR15" s="31" t="s">
        <v>419</v>
      </c>
      <c r="AS15" s="31" t="str">
        <f>AW15&amp;"方位 実行温度差"</f>
        <v>水平方位 実行温度差</v>
      </c>
      <c r="AW15" s="32" t="s">
        <v>318</v>
      </c>
      <c r="AX15" s="129">
        <v>5</v>
      </c>
      <c r="AY15" s="129">
        <v>14</v>
      </c>
      <c r="AZ15" s="129">
        <v>21</v>
      </c>
      <c r="BA15" s="129">
        <v>24</v>
      </c>
      <c r="BB15" s="129">
        <f t="shared" si="7"/>
        <v>15</v>
      </c>
    </row>
    <row r="16" spans="1:67" ht="12" customHeight="1" x14ac:dyDescent="0.2">
      <c r="A16" s="55"/>
      <c r="B16" s="202"/>
      <c r="C16" s="278" t="s">
        <v>39</v>
      </c>
      <c r="D16" s="130" t="s">
        <v>152</v>
      </c>
      <c r="E16" s="199" t="s">
        <v>151</v>
      </c>
      <c r="F16" s="271"/>
      <c r="G16" s="136">
        <v>7.5</v>
      </c>
      <c r="H16" s="131" t="str">
        <f>IF(G16="","","×")</f>
        <v>×</v>
      </c>
      <c r="I16" s="137">
        <v>3.75</v>
      </c>
      <c r="J16" s="272"/>
      <c r="K16" s="272"/>
      <c r="L16" s="273">
        <f>IF(H16="","",ROUND(G16*I16-J16,1))</f>
        <v>28.1</v>
      </c>
      <c r="M16" s="273"/>
      <c r="N16" s="272">
        <v>0.9</v>
      </c>
      <c r="O16" s="272"/>
      <c r="P16" s="273">
        <f t="shared" ref="P16:P20" si="9">IF(N16="","",ROUND(L16*N16,1))</f>
        <v>25.3</v>
      </c>
      <c r="Q16" s="273"/>
      <c r="R16" s="273">
        <f>IF($AP16="","",_xlfn.XLOOKUP($AP16,$AR$10:$AR$25,$AX$10:$AX$25))</f>
        <v>2</v>
      </c>
      <c r="S16" s="273"/>
      <c r="T16" s="272"/>
      <c r="U16" s="272"/>
      <c r="V16" s="273">
        <f>IF(R16="","",IF(T16="",ROUND(P16*R16,0),ROUND(P16*R16*T16,0)))</f>
        <v>51</v>
      </c>
      <c r="W16" s="273"/>
      <c r="X16" s="273">
        <f>IF($AP16="","",_xlfn.XLOOKUP($AP16,$AR$10:$AR$25,$AY$10:$AY$25))</f>
        <v>4</v>
      </c>
      <c r="Y16" s="273"/>
      <c r="Z16" s="273">
        <f t="shared" ref="Z16:Z20" si="10">IF(X16="","",ROUND(P16*X16,0))</f>
        <v>101</v>
      </c>
      <c r="AA16" s="273"/>
      <c r="AB16" s="273">
        <f>IF($AP16="","",_xlfn.XLOOKUP($AP16,$AR$10:$AR$25,$AZ$10:$AZ$25))</f>
        <v>6</v>
      </c>
      <c r="AC16" s="273"/>
      <c r="AD16" s="273">
        <f t="shared" ref="AD16:AD20" si="11">IF(AB16="","",ROUND(P16*AB16,0))</f>
        <v>152</v>
      </c>
      <c r="AE16" s="273"/>
      <c r="AF16" s="273">
        <f>IF($AP16="","",_xlfn.XLOOKUP($AP16,$AR$10:$AR$25,$BA$10:$BA$25))</f>
        <v>10</v>
      </c>
      <c r="AG16" s="273"/>
      <c r="AH16" s="273">
        <f t="shared" ref="AH16:AH20" si="12">IF(AF16="","",ROUND(P16*AF16,0))</f>
        <v>253</v>
      </c>
      <c r="AI16" s="273"/>
      <c r="AJ16" s="56">
        <f>IF($AP16="","",_xlfn.XLOOKUP($AP16,$AR$10:$AR$25,$BB$10:$BB$25))</f>
        <v>15</v>
      </c>
      <c r="AK16" s="134">
        <v>1.1000000000000001</v>
      </c>
      <c r="AL16" s="273">
        <f>IF(AJ16="","",IF(AK16="",ROUND(P16*AJ16,0),ROUND(P16*AJ16*AK16,0)))</f>
        <v>417</v>
      </c>
      <c r="AM16" s="273"/>
      <c r="AN16" s="55"/>
      <c r="AO16" s="31"/>
      <c r="AP16" s="129" t="s">
        <v>437</v>
      </c>
      <c r="AQ16" s="31"/>
      <c r="AR16" s="31" t="s">
        <v>420</v>
      </c>
      <c r="AS16" s="20" t="s">
        <v>463</v>
      </c>
      <c r="AX16" s="34" t="str">
        <f>""</f>
        <v/>
      </c>
      <c r="AY16" s="34" t="str">
        <f>""</f>
        <v/>
      </c>
      <c r="AZ16" s="34" t="str">
        <f>""</f>
        <v/>
      </c>
      <c r="BA16" s="34" t="str">
        <f>""</f>
        <v/>
      </c>
      <c r="BB16" s="129">
        <v>5.0999999999999996</v>
      </c>
    </row>
    <row r="17" spans="1:65" ht="12" customHeight="1" x14ac:dyDescent="0.2">
      <c r="A17" s="55"/>
      <c r="B17" s="202"/>
      <c r="C17" s="278"/>
      <c r="D17" s="130" t="s">
        <v>153</v>
      </c>
      <c r="E17" s="199" t="s">
        <v>154</v>
      </c>
      <c r="F17" s="271"/>
      <c r="G17" s="136">
        <v>7.5</v>
      </c>
      <c r="H17" s="131" t="str">
        <f t="shared" ref="H17:H20" si="13">IF(G17="","","×")</f>
        <v>×</v>
      </c>
      <c r="I17" s="137">
        <v>2.7</v>
      </c>
      <c r="J17" s="272"/>
      <c r="K17" s="272"/>
      <c r="L17" s="273">
        <f t="shared" ref="L17:L20" si="14">IF(H17="","",ROUND(G17*I17-J17,1))</f>
        <v>20.3</v>
      </c>
      <c r="M17" s="273"/>
      <c r="N17" s="272">
        <v>2.8</v>
      </c>
      <c r="O17" s="272"/>
      <c r="P17" s="273">
        <f t="shared" si="9"/>
        <v>56.8</v>
      </c>
      <c r="Q17" s="273"/>
      <c r="R17" s="273">
        <f>IF($AP17="","",_xlfn.XLOOKUP($AP17,$AR$10:$AR$25,$AX$10:$AX$25))</f>
        <v>3</v>
      </c>
      <c r="S17" s="273"/>
      <c r="T17" s="272"/>
      <c r="U17" s="272"/>
      <c r="V17" s="273">
        <f t="shared" ref="V17:V20" si="15">IF(R17="","",IF(T17="",ROUND(P17*R17,0),ROUND(P17*R17*T17,0)))</f>
        <v>170</v>
      </c>
      <c r="W17" s="273"/>
      <c r="X17" s="273">
        <f>IF($AP17="","",_xlfn.XLOOKUP($AP17,$AR$10:$AR$25,$AY$10:$AY$25))</f>
        <v>3</v>
      </c>
      <c r="Y17" s="273"/>
      <c r="Z17" s="273">
        <f t="shared" si="10"/>
        <v>170</v>
      </c>
      <c r="AA17" s="273"/>
      <c r="AB17" s="273">
        <f>IF($AP17="","",_xlfn.XLOOKUP($AP17,$AR$10:$AR$25,$AZ$10:$AZ$25))</f>
        <v>3</v>
      </c>
      <c r="AC17" s="273"/>
      <c r="AD17" s="273">
        <f t="shared" si="11"/>
        <v>170</v>
      </c>
      <c r="AE17" s="273"/>
      <c r="AF17" s="273">
        <f>IF($AP17="","",_xlfn.XLOOKUP($AP17,$AR$10:$AR$25,$BA$10:$BA$25))</f>
        <v>3</v>
      </c>
      <c r="AG17" s="273"/>
      <c r="AH17" s="273">
        <f t="shared" si="12"/>
        <v>170</v>
      </c>
      <c r="AI17" s="273"/>
      <c r="AJ17" s="56">
        <f>IF($AP17="","",_xlfn.XLOOKUP($AP17,$AR$10:$AR$25,$BB$10:$BB$25))</f>
        <v>4.5</v>
      </c>
      <c r="AK17" s="134"/>
      <c r="AL17" s="273">
        <f t="shared" ref="AL17:AL20" si="16">IF(AJ17="","",IF(AK17="",ROUND(P17*AJ17,0),ROUND(P17*AJ17*AK17,0)))</f>
        <v>256</v>
      </c>
      <c r="AM17" s="273"/>
      <c r="AN17" s="55"/>
      <c r="AO17" s="31"/>
      <c r="AP17" s="129" t="s">
        <v>462</v>
      </c>
      <c r="AQ17" s="31"/>
      <c r="AR17" s="31"/>
      <c r="AS17" s="20" t="s">
        <v>507</v>
      </c>
    </row>
    <row r="18" spans="1:65" ht="12" customHeight="1" x14ac:dyDescent="0.2">
      <c r="A18" s="55"/>
      <c r="B18" s="202"/>
      <c r="C18" s="278"/>
      <c r="D18" s="130"/>
      <c r="E18" s="199"/>
      <c r="F18" s="271"/>
      <c r="G18" s="136"/>
      <c r="H18" s="131" t="str">
        <f t="shared" si="13"/>
        <v/>
      </c>
      <c r="I18" s="137"/>
      <c r="J18" s="272"/>
      <c r="K18" s="272"/>
      <c r="L18" s="273" t="str">
        <f t="shared" si="14"/>
        <v/>
      </c>
      <c r="M18" s="273"/>
      <c r="N18" s="272"/>
      <c r="O18" s="272"/>
      <c r="P18" s="273" t="str">
        <f t="shared" si="9"/>
        <v/>
      </c>
      <c r="Q18" s="273"/>
      <c r="R18" s="273" t="str">
        <f>IF($AP18="","",_xlfn.XLOOKUP($AP18,$AR$10:$AR$25,$AX$10:$AX$25))</f>
        <v/>
      </c>
      <c r="S18" s="273"/>
      <c r="T18" s="272"/>
      <c r="U18" s="272"/>
      <c r="V18" s="273" t="str">
        <f t="shared" si="15"/>
        <v/>
      </c>
      <c r="W18" s="273"/>
      <c r="X18" s="273" t="str">
        <f>IF($AP18="","",_xlfn.XLOOKUP($AP18,$AR$10:$AR$25,$AY$10:$AY$25))</f>
        <v/>
      </c>
      <c r="Y18" s="273"/>
      <c r="Z18" s="273" t="str">
        <f t="shared" si="10"/>
        <v/>
      </c>
      <c r="AA18" s="273"/>
      <c r="AB18" s="273" t="str">
        <f>IF($AP18="","",_xlfn.XLOOKUP($AP18,$AR$10:$AR$25,$AZ$10:$AZ$25))</f>
        <v/>
      </c>
      <c r="AC18" s="273"/>
      <c r="AD18" s="273" t="str">
        <f t="shared" si="11"/>
        <v/>
      </c>
      <c r="AE18" s="273"/>
      <c r="AF18" s="273" t="str">
        <f>IF($AP18="","",_xlfn.XLOOKUP($AP18,$AR$10:$AR$25,$BA$10:$BA$25))</f>
        <v/>
      </c>
      <c r="AG18" s="273"/>
      <c r="AH18" s="273" t="str">
        <f t="shared" si="12"/>
        <v/>
      </c>
      <c r="AI18" s="273"/>
      <c r="AJ18" s="56" t="str">
        <f>IF($AP18="","",_xlfn.XLOOKUP($AP18,$AR$10:$AR$25,$BB$10:$BB$25))</f>
        <v/>
      </c>
      <c r="AK18" s="134"/>
      <c r="AL18" s="273" t="str">
        <f t="shared" si="16"/>
        <v/>
      </c>
      <c r="AM18" s="273"/>
      <c r="AN18" s="55"/>
      <c r="AO18" s="31"/>
      <c r="AP18" s="129"/>
      <c r="AQ18" s="31"/>
      <c r="AR18" s="31"/>
      <c r="AS18" s="367" t="s">
        <v>162</v>
      </c>
      <c r="AT18" s="369"/>
      <c r="AU18" s="30" t="s">
        <v>163</v>
      </c>
    </row>
    <row r="19" spans="1:65" ht="12" customHeight="1" x14ac:dyDescent="0.2">
      <c r="A19" s="55"/>
      <c r="B19" s="202"/>
      <c r="C19" s="278"/>
      <c r="D19" s="130"/>
      <c r="E19" s="199"/>
      <c r="F19" s="271"/>
      <c r="G19" s="136"/>
      <c r="H19" s="131" t="str">
        <f t="shared" si="13"/>
        <v/>
      </c>
      <c r="I19" s="137"/>
      <c r="J19" s="272"/>
      <c r="K19" s="272"/>
      <c r="L19" s="273" t="str">
        <f t="shared" si="14"/>
        <v/>
      </c>
      <c r="M19" s="273"/>
      <c r="N19" s="272"/>
      <c r="O19" s="272"/>
      <c r="P19" s="273" t="str">
        <f t="shared" si="9"/>
        <v/>
      </c>
      <c r="Q19" s="273"/>
      <c r="R19" s="273" t="str">
        <f>IF($AP19="","",_xlfn.XLOOKUP($AP19,$AR$10:$AR$25,$AX$10:$AX$25))</f>
        <v/>
      </c>
      <c r="S19" s="273"/>
      <c r="T19" s="272"/>
      <c r="U19" s="272"/>
      <c r="V19" s="273" t="str">
        <f t="shared" si="15"/>
        <v/>
      </c>
      <c r="W19" s="273"/>
      <c r="X19" s="273" t="str">
        <f>IF($AP19="","",_xlfn.XLOOKUP($AP19,$AR$10:$AR$25,$AY$10:$AY$25))</f>
        <v/>
      </c>
      <c r="Y19" s="273"/>
      <c r="Z19" s="273" t="str">
        <f t="shared" si="10"/>
        <v/>
      </c>
      <c r="AA19" s="273"/>
      <c r="AB19" s="273" t="str">
        <f>IF($AP19="","",_xlfn.XLOOKUP($AP19,$AR$10:$AR$25,$AZ$10:$AZ$25))</f>
        <v/>
      </c>
      <c r="AC19" s="273"/>
      <c r="AD19" s="273" t="str">
        <f t="shared" si="11"/>
        <v/>
      </c>
      <c r="AE19" s="273"/>
      <c r="AF19" s="273" t="str">
        <f>IF($AP19="","",_xlfn.XLOOKUP($AP19,$AR$10:$AR$25,$BA$10:$BA$25))</f>
        <v/>
      </c>
      <c r="AG19" s="273"/>
      <c r="AH19" s="273" t="str">
        <f t="shared" si="12"/>
        <v/>
      </c>
      <c r="AI19" s="273"/>
      <c r="AJ19" s="56" t="str">
        <f>IF($AP19="","",_xlfn.XLOOKUP($AP19,$AR$10:$AR$25,$BB$10:$BB$25))</f>
        <v/>
      </c>
      <c r="AK19" s="134"/>
      <c r="AL19" s="273" t="str">
        <f t="shared" si="16"/>
        <v/>
      </c>
      <c r="AM19" s="273"/>
      <c r="AN19" s="55"/>
      <c r="AO19" s="31"/>
      <c r="AP19" s="129"/>
      <c r="AQ19" s="31"/>
      <c r="AR19" s="31"/>
      <c r="AS19" s="30" t="s">
        <v>23</v>
      </c>
      <c r="AT19" s="30" t="s">
        <v>24</v>
      </c>
      <c r="AU19" s="30" t="s">
        <v>161</v>
      </c>
      <c r="AX19" s="367" t="s">
        <v>468</v>
      </c>
      <c r="AY19" s="368"/>
      <c r="AZ19" s="368"/>
      <c r="BA19" s="368"/>
      <c r="BB19" s="369"/>
    </row>
    <row r="20" spans="1:65" ht="12" customHeight="1" x14ac:dyDescent="0.2">
      <c r="A20" s="55"/>
      <c r="B20" s="202"/>
      <c r="C20" s="278"/>
      <c r="D20" s="132"/>
      <c r="E20" s="161"/>
      <c r="F20" s="163"/>
      <c r="G20" s="136"/>
      <c r="H20" s="131" t="str">
        <f t="shared" si="13"/>
        <v/>
      </c>
      <c r="I20" s="137"/>
      <c r="J20" s="276"/>
      <c r="K20" s="276"/>
      <c r="L20" s="277" t="str">
        <f t="shared" si="14"/>
        <v/>
      </c>
      <c r="M20" s="277"/>
      <c r="N20" s="276"/>
      <c r="O20" s="276"/>
      <c r="P20" s="277" t="str">
        <f t="shared" si="9"/>
        <v/>
      </c>
      <c r="Q20" s="277"/>
      <c r="R20" s="277" t="str">
        <f>IF($AP20="","",_xlfn.XLOOKUP($AP20,$AR$10:$AR$25,$AX$10:$AX$25))</f>
        <v/>
      </c>
      <c r="S20" s="277"/>
      <c r="T20" s="276"/>
      <c r="U20" s="276"/>
      <c r="V20" s="277" t="str">
        <f t="shared" si="15"/>
        <v/>
      </c>
      <c r="W20" s="277"/>
      <c r="X20" s="273" t="str">
        <f>IF($AP20="","",_xlfn.XLOOKUP($AP20,$AR$10:$AR$25,$AY$10:$AY$25))</f>
        <v/>
      </c>
      <c r="Y20" s="273"/>
      <c r="Z20" s="273" t="str">
        <f t="shared" si="10"/>
        <v/>
      </c>
      <c r="AA20" s="273"/>
      <c r="AB20" s="273" t="str">
        <f>IF($AP20="","",_xlfn.XLOOKUP($AP20,$AR$10:$AR$25,$AZ$10:$AZ$25))</f>
        <v/>
      </c>
      <c r="AC20" s="273"/>
      <c r="AD20" s="273" t="str">
        <f t="shared" si="11"/>
        <v/>
      </c>
      <c r="AE20" s="273"/>
      <c r="AF20" s="273" t="str">
        <f>IF($AP20="","",_xlfn.XLOOKUP($AP20,$AR$10:$AR$25,$BA$10:$BA$25))</f>
        <v/>
      </c>
      <c r="AG20" s="273"/>
      <c r="AH20" s="273" t="str">
        <f t="shared" si="12"/>
        <v/>
      </c>
      <c r="AI20" s="273"/>
      <c r="AJ20" s="56" t="str">
        <f>IF($AP20="","",_xlfn.XLOOKUP($AP20,$AR$10:$AR$25,$BB$10:$BB$25))</f>
        <v/>
      </c>
      <c r="AK20" s="134"/>
      <c r="AL20" s="273" t="str">
        <f t="shared" si="16"/>
        <v/>
      </c>
      <c r="AM20" s="273"/>
      <c r="AN20" s="55"/>
      <c r="AO20" s="31"/>
      <c r="AP20" s="129"/>
      <c r="AQ20" s="31"/>
      <c r="AR20" s="31" t="s">
        <v>4</v>
      </c>
      <c r="AS20" s="35"/>
      <c r="AT20" s="35"/>
      <c r="AU20" s="129">
        <v>0.3</v>
      </c>
      <c r="AX20" s="38">
        <f t="shared" ref="AX20:BA25" si="17">IF($AU20="",IF(OR($AS20="",$AH$5&gt;$AS20),"",$AS20-$AH$5),ROUND($AU20*(AX$10),1))</f>
        <v>3</v>
      </c>
      <c r="AY20" s="38">
        <f t="shared" si="17"/>
        <v>3</v>
      </c>
      <c r="AZ20" s="38">
        <f t="shared" si="17"/>
        <v>3</v>
      </c>
      <c r="BA20" s="38">
        <f t="shared" si="17"/>
        <v>3</v>
      </c>
      <c r="BB20" s="38">
        <f t="shared" ref="BB20:BB25" si="18">IF($AU20="",IF(OR($AT20="",$AH$6&lt;$AT20),"",$AH$6-$AT20),ROUND($AU20*(BB$10),1))</f>
        <v>4.5</v>
      </c>
    </row>
    <row r="21" spans="1:65" ht="12" customHeight="1" x14ac:dyDescent="0.2">
      <c r="A21" s="55"/>
      <c r="B21" s="203"/>
      <c r="C21" s="279"/>
      <c r="D21" s="145" t="s">
        <v>425</v>
      </c>
      <c r="E21" s="146"/>
      <c r="F21" s="146"/>
      <c r="G21" s="146"/>
      <c r="H21" s="146"/>
      <c r="I21" s="146"/>
      <c r="J21" s="146"/>
      <c r="K21" s="146"/>
      <c r="L21" s="146"/>
      <c r="M21" s="146"/>
      <c r="N21" s="146"/>
      <c r="O21" s="146"/>
      <c r="P21" s="146"/>
      <c r="Q21" s="147"/>
      <c r="R21" s="148">
        <f>SUM(V16:W20)</f>
        <v>221</v>
      </c>
      <c r="S21" s="149"/>
      <c r="T21" s="149"/>
      <c r="U21" s="149"/>
      <c r="V21" s="149"/>
      <c r="W21" s="150"/>
      <c r="X21" s="149">
        <f>SUM(Z16:AA20)</f>
        <v>271</v>
      </c>
      <c r="Y21" s="149"/>
      <c r="Z21" s="149"/>
      <c r="AA21" s="150"/>
      <c r="AB21" s="148">
        <f>SUM(AD16:AE20)</f>
        <v>322</v>
      </c>
      <c r="AC21" s="149"/>
      <c r="AD21" s="149"/>
      <c r="AE21" s="150"/>
      <c r="AF21" s="148">
        <f>SUM(AH16:AI20)</f>
        <v>423</v>
      </c>
      <c r="AG21" s="149"/>
      <c r="AH21" s="149"/>
      <c r="AI21" s="150"/>
      <c r="AJ21" s="148">
        <f>SUM(AL16:AM20)</f>
        <v>673</v>
      </c>
      <c r="AK21" s="149"/>
      <c r="AL21" s="149"/>
      <c r="AM21" s="150"/>
      <c r="AN21" s="55"/>
      <c r="AO21" s="31"/>
      <c r="AP21" s="31"/>
      <c r="AQ21" s="31"/>
      <c r="AR21" s="31" t="s">
        <v>426</v>
      </c>
      <c r="AS21" s="35">
        <v>30</v>
      </c>
      <c r="AT21" s="35">
        <v>16</v>
      </c>
      <c r="AU21" s="129"/>
      <c r="AX21" s="38">
        <f t="shared" si="17"/>
        <v>6</v>
      </c>
      <c r="AY21" s="38">
        <f t="shared" si="17"/>
        <v>6</v>
      </c>
      <c r="AZ21" s="38">
        <f t="shared" si="17"/>
        <v>6</v>
      </c>
      <c r="BA21" s="38">
        <f t="shared" si="17"/>
        <v>6</v>
      </c>
      <c r="BB21" s="38">
        <f t="shared" si="18"/>
        <v>3</v>
      </c>
    </row>
    <row r="22" spans="1:65" ht="12" customHeight="1" x14ac:dyDescent="0.2">
      <c r="A22" s="55"/>
      <c r="B22" s="316" t="s">
        <v>15</v>
      </c>
      <c r="C22" s="301"/>
      <c r="D22" s="317" t="s">
        <v>10</v>
      </c>
      <c r="E22" s="319" t="s">
        <v>62</v>
      </c>
      <c r="F22" s="320"/>
      <c r="G22" s="168" t="s">
        <v>63</v>
      </c>
      <c r="H22" s="169"/>
      <c r="I22" s="170"/>
      <c r="J22" s="323" t="s">
        <v>50</v>
      </c>
      <c r="K22" s="323"/>
      <c r="L22" s="323"/>
      <c r="M22" s="323"/>
      <c r="N22" s="282"/>
      <c r="O22" s="283"/>
      <c r="P22" s="283"/>
      <c r="Q22" s="284"/>
      <c r="R22" s="168" t="s">
        <v>64</v>
      </c>
      <c r="S22" s="169"/>
      <c r="T22" s="169"/>
      <c r="U22" s="169"/>
      <c r="V22" s="280" t="s">
        <v>44</v>
      </c>
      <c r="W22" s="281"/>
      <c r="X22" s="280" t="s">
        <v>66</v>
      </c>
      <c r="Y22" s="281"/>
      <c r="Z22" s="280" t="s">
        <v>44</v>
      </c>
      <c r="AA22" s="281"/>
      <c r="AB22" s="280" t="s">
        <v>66</v>
      </c>
      <c r="AC22" s="281"/>
      <c r="AD22" s="280" t="s">
        <v>44</v>
      </c>
      <c r="AE22" s="281"/>
      <c r="AF22" s="280" t="s">
        <v>66</v>
      </c>
      <c r="AG22" s="281"/>
      <c r="AH22" s="280" t="s">
        <v>44</v>
      </c>
      <c r="AI22" s="281"/>
      <c r="AJ22" s="282"/>
      <c r="AK22" s="283"/>
      <c r="AL22" s="283"/>
      <c r="AM22" s="284"/>
      <c r="AN22" s="55"/>
      <c r="AO22" s="31"/>
      <c r="AP22" s="31"/>
      <c r="AQ22" s="31"/>
      <c r="AR22" s="31" t="s">
        <v>427</v>
      </c>
      <c r="AS22" s="35"/>
      <c r="AT22" s="35"/>
      <c r="AU22" s="129"/>
      <c r="AX22" s="38" t="str">
        <f t="shared" si="17"/>
        <v/>
      </c>
      <c r="AY22" s="38" t="str">
        <f t="shared" si="17"/>
        <v/>
      </c>
      <c r="AZ22" s="38" t="str">
        <f t="shared" si="17"/>
        <v/>
      </c>
      <c r="BA22" s="38" t="str">
        <f t="shared" si="17"/>
        <v/>
      </c>
      <c r="BB22" s="38" t="str">
        <f t="shared" si="18"/>
        <v/>
      </c>
    </row>
    <row r="23" spans="1:65" ht="12" customHeight="1" x14ac:dyDescent="0.2">
      <c r="A23" s="55"/>
      <c r="B23" s="316"/>
      <c r="C23" s="301"/>
      <c r="D23" s="318"/>
      <c r="E23" s="321"/>
      <c r="F23" s="322"/>
      <c r="G23" s="206" t="s">
        <v>57</v>
      </c>
      <c r="H23" s="207"/>
      <c r="I23" s="208"/>
      <c r="J23" s="291" t="s">
        <v>56</v>
      </c>
      <c r="K23" s="291"/>
      <c r="L23" s="291"/>
      <c r="M23" s="291"/>
      <c r="N23" s="285"/>
      <c r="O23" s="286"/>
      <c r="P23" s="286"/>
      <c r="Q23" s="287"/>
      <c r="R23" s="206" t="s">
        <v>65</v>
      </c>
      <c r="S23" s="207"/>
      <c r="T23" s="207"/>
      <c r="U23" s="207"/>
      <c r="V23" s="206" t="s">
        <v>17</v>
      </c>
      <c r="W23" s="208"/>
      <c r="X23" s="292" t="s">
        <v>65</v>
      </c>
      <c r="Y23" s="293"/>
      <c r="Z23" s="206" t="s">
        <v>17</v>
      </c>
      <c r="AA23" s="208"/>
      <c r="AB23" s="292" t="s">
        <v>65</v>
      </c>
      <c r="AC23" s="293"/>
      <c r="AD23" s="206" t="s">
        <v>17</v>
      </c>
      <c r="AE23" s="208"/>
      <c r="AF23" s="292" t="s">
        <v>65</v>
      </c>
      <c r="AG23" s="293"/>
      <c r="AH23" s="206" t="s">
        <v>17</v>
      </c>
      <c r="AI23" s="208"/>
      <c r="AJ23" s="285"/>
      <c r="AK23" s="286"/>
      <c r="AL23" s="286"/>
      <c r="AM23" s="287"/>
      <c r="AN23" s="55"/>
      <c r="AO23" s="31"/>
      <c r="AP23" s="31"/>
      <c r="AQ23" s="31"/>
      <c r="AR23" s="31" t="s">
        <v>428</v>
      </c>
      <c r="AS23" s="35"/>
      <c r="AT23" s="35"/>
      <c r="AU23" s="129"/>
      <c r="AX23" s="38" t="str">
        <f t="shared" si="17"/>
        <v/>
      </c>
      <c r="AY23" s="38" t="str">
        <f t="shared" si="17"/>
        <v/>
      </c>
      <c r="AZ23" s="38" t="str">
        <f t="shared" si="17"/>
        <v/>
      </c>
      <c r="BA23" s="38" t="str">
        <f t="shared" si="17"/>
        <v/>
      </c>
      <c r="BB23" s="38" t="str">
        <f t="shared" si="18"/>
        <v/>
      </c>
    </row>
    <row r="24" spans="1:65" ht="12" customHeight="1" x14ac:dyDescent="0.2">
      <c r="A24" s="55"/>
      <c r="B24" s="316"/>
      <c r="C24" s="301" t="s">
        <v>38</v>
      </c>
      <c r="D24" s="130" t="s">
        <v>149</v>
      </c>
      <c r="E24" s="199" t="s">
        <v>150</v>
      </c>
      <c r="F24" s="271"/>
      <c r="G24" s="136">
        <v>6.3</v>
      </c>
      <c r="H24" s="131" t="str">
        <f t="shared" ref="H24" si="19">IF(G24="","","×")</f>
        <v>×</v>
      </c>
      <c r="I24" s="137">
        <v>1.75</v>
      </c>
      <c r="J24" s="302">
        <f>IF(H24="","",ROUND(G24*I24,1))</f>
        <v>11</v>
      </c>
      <c r="K24" s="303"/>
      <c r="L24" s="303"/>
      <c r="M24" s="303"/>
      <c r="N24" s="285"/>
      <c r="O24" s="286"/>
      <c r="P24" s="286"/>
      <c r="Q24" s="287"/>
      <c r="R24" s="304">
        <f>IF($AU30="","",IF($AW30="",ROUND($AV30*AX30,0),ROUND($AV30*(AX30-AX$34*$AW30/100+AX$34),0)))</f>
        <v>14</v>
      </c>
      <c r="S24" s="304"/>
      <c r="T24" s="304"/>
      <c r="U24" s="304"/>
      <c r="V24" s="300">
        <f>IF(R24="","",J24*R24)</f>
        <v>154</v>
      </c>
      <c r="W24" s="300"/>
      <c r="X24" s="300">
        <f>IF($AU30="","",IF($AW30="",ROUND($AV30*AY30,0),ROUND($AV30*(AY30-AY$34*$AW30/100+AY$34),0)))</f>
        <v>61</v>
      </c>
      <c r="Y24" s="300"/>
      <c r="Z24" s="300">
        <f>IF(X24="","",J24*X24)</f>
        <v>671</v>
      </c>
      <c r="AA24" s="300"/>
      <c r="AB24" s="300">
        <f>IF($AU30="","",IF($AW30="",ROUND($AV30*AZ30,0),ROUND($AV30*(AZ30-AZ$34*$AW30/100+AZ$34),0)))</f>
        <v>21</v>
      </c>
      <c r="AC24" s="300"/>
      <c r="AD24" s="300">
        <f>IF(AB24="","",J24*AB24)</f>
        <v>231</v>
      </c>
      <c r="AE24" s="300"/>
      <c r="AF24" s="300">
        <f>IF($AU30="","",IF($AW30="",ROUND($AV30*BA30,0),ROUND($AV30*(BA30-BA$34*$AW30/100+BA$34),0)))</f>
        <v>12</v>
      </c>
      <c r="AG24" s="300"/>
      <c r="AH24" s="300">
        <f>IF(AF24="","",J24*AF24)</f>
        <v>132</v>
      </c>
      <c r="AI24" s="300"/>
      <c r="AJ24" s="285"/>
      <c r="AK24" s="286"/>
      <c r="AL24" s="286"/>
      <c r="AM24" s="287"/>
      <c r="AN24" s="55"/>
      <c r="AO24" s="31"/>
      <c r="AP24" s="31"/>
      <c r="AQ24" s="31"/>
      <c r="AR24" s="31" t="s">
        <v>207</v>
      </c>
      <c r="AS24" s="35"/>
      <c r="AT24" s="35"/>
      <c r="AU24" s="129"/>
      <c r="AX24" s="38" t="str">
        <f t="shared" si="17"/>
        <v/>
      </c>
      <c r="AY24" s="38" t="str">
        <f t="shared" si="17"/>
        <v/>
      </c>
      <c r="AZ24" s="38" t="str">
        <f t="shared" si="17"/>
        <v/>
      </c>
      <c r="BA24" s="38" t="str">
        <f t="shared" si="17"/>
        <v/>
      </c>
      <c r="BB24" s="38" t="str">
        <f t="shared" si="18"/>
        <v/>
      </c>
    </row>
    <row r="25" spans="1:65" ht="12" customHeight="1" x14ac:dyDescent="0.2">
      <c r="A25" s="55"/>
      <c r="B25" s="316"/>
      <c r="C25" s="301"/>
      <c r="D25" s="130"/>
      <c r="E25" s="199"/>
      <c r="F25" s="271"/>
      <c r="G25" s="136"/>
      <c r="H25" s="131" t="str">
        <f>IF(G25="","","×")</f>
        <v/>
      </c>
      <c r="I25" s="137"/>
      <c r="J25" s="302" t="str">
        <f>IF(H25="","",ROUND(G25*I25,1))</f>
        <v/>
      </c>
      <c r="K25" s="303"/>
      <c r="L25" s="303"/>
      <c r="M25" s="303"/>
      <c r="N25" s="288"/>
      <c r="O25" s="289"/>
      <c r="P25" s="289"/>
      <c r="Q25" s="290"/>
      <c r="R25" s="304" t="str">
        <f>IF($AU31="","",IF($AW31="",ROUND($AV31*AX31,0),ROUND($AV31*(AX31-AX$34*$AW31/100+AX$34),0)))</f>
        <v/>
      </c>
      <c r="S25" s="304"/>
      <c r="T25" s="304"/>
      <c r="U25" s="304"/>
      <c r="V25" s="300" t="str">
        <f>IF(R25="","",J25*R25)</f>
        <v/>
      </c>
      <c r="W25" s="300"/>
      <c r="X25" s="300" t="str">
        <f>IF($AU31="","",IF($AW31="",ROUND($AV31*AY31,0),ROUND($AV31*(AY31-AY$34*$AW31/100+AY$34),0)))</f>
        <v/>
      </c>
      <c r="Y25" s="300"/>
      <c r="Z25" s="300" t="str">
        <f>IF(X25="","",J25*X25)</f>
        <v/>
      </c>
      <c r="AA25" s="300"/>
      <c r="AB25" s="300" t="str">
        <f>IF($AU31="","",IF($AW31="",ROUND($AV31*AZ31,0),ROUND($AV31*(AZ31-AZ$34*$AW31/100+AZ$34),0)))</f>
        <v/>
      </c>
      <c r="AC25" s="300"/>
      <c r="AD25" s="300" t="str">
        <f>IF(AB25="","",J25*AB25)</f>
        <v/>
      </c>
      <c r="AE25" s="300"/>
      <c r="AF25" s="300" t="str">
        <f>IF($AU31="","",IF($AW31="",ROUND($AV31*BA31,0),ROUND($AV31*(BA31-BA$34*$AW31/100+BA$34),0)))</f>
        <v/>
      </c>
      <c r="AG25" s="300"/>
      <c r="AH25" s="300" t="str">
        <f>IF(AF25="","",J25*AF25)</f>
        <v/>
      </c>
      <c r="AI25" s="300"/>
      <c r="AJ25" s="285"/>
      <c r="AK25" s="286"/>
      <c r="AL25" s="286"/>
      <c r="AM25" s="287"/>
      <c r="AN25" s="55"/>
      <c r="AO25" s="31"/>
      <c r="AP25" s="31"/>
      <c r="AQ25" s="31"/>
      <c r="AR25" s="31" t="s">
        <v>429</v>
      </c>
      <c r="AS25" s="35"/>
      <c r="AT25" s="35"/>
      <c r="AU25" s="129"/>
      <c r="AX25" s="38" t="str">
        <f t="shared" si="17"/>
        <v/>
      </c>
      <c r="AY25" s="38" t="str">
        <f t="shared" si="17"/>
        <v/>
      </c>
      <c r="AZ25" s="38" t="str">
        <f t="shared" si="17"/>
        <v/>
      </c>
      <c r="BA25" s="38" t="str">
        <f t="shared" si="17"/>
        <v/>
      </c>
      <c r="BB25" s="38" t="str">
        <f t="shared" si="18"/>
        <v/>
      </c>
    </row>
    <row r="26" spans="1:65" ht="12" customHeight="1" x14ac:dyDescent="0.2">
      <c r="A26" s="55"/>
      <c r="B26" s="316"/>
      <c r="C26" s="301"/>
      <c r="D26" s="145" t="s">
        <v>155</v>
      </c>
      <c r="E26" s="146"/>
      <c r="F26" s="146"/>
      <c r="G26" s="146"/>
      <c r="H26" s="146"/>
      <c r="I26" s="146"/>
      <c r="J26" s="146"/>
      <c r="K26" s="146"/>
      <c r="L26" s="146"/>
      <c r="M26" s="146"/>
      <c r="N26" s="146"/>
      <c r="O26" s="146"/>
      <c r="P26" s="146"/>
      <c r="Q26" s="147"/>
      <c r="R26" s="305">
        <f>SUM(V24:W25)</f>
        <v>154</v>
      </c>
      <c r="S26" s="305"/>
      <c r="T26" s="305"/>
      <c r="U26" s="305"/>
      <c r="V26" s="305"/>
      <c r="W26" s="305"/>
      <c r="X26" s="305">
        <f>SUM(Z24:AA25)</f>
        <v>671</v>
      </c>
      <c r="Y26" s="305"/>
      <c r="Z26" s="305"/>
      <c r="AA26" s="305"/>
      <c r="AB26" s="305">
        <f>SUM(AD24:AE25)</f>
        <v>231</v>
      </c>
      <c r="AC26" s="305"/>
      <c r="AD26" s="305"/>
      <c r="AE26" s="305"/>
      <c r="AF26" s="305">
        <f>SUM(AH24:AI25)</f>
        <v>132</v>
      </c>
      <c r="AG26" s="305"/>
      <c r="AH26" s="305"/>
      <c r="AI26" s="305"/>
      <c r="AJ26" s="285"/>
      <c r="AK26" s="286"/>
      <c r="AL26" s="286"/>
      <c r="AM26" s="287"/>
      <c r="AN26" s="55"/>
      <c r="AO26" s="31"/>
      <c r="AP26" s="31"/>
      <c r="AQ26" s="31"/>
      <c r="AR26" s="31"/>
      <c r="AS26" s="31" t="s">
        <v>431</v>
      </c>
      <c r="AT26" s="36"/>
    </row>
    <row r="27" spans="1:65" ht="12" customHeight="1" x14ac:dyDescent="0.2">
      <c r="A27" s="55"/>
      <c r="B27" s="316"/>
      <c r="C27" s="301" t="s">
        <v>61</v>
      </c>
      <c r="D27" s="130"/>
      <c r="E27" s="199"/>
      <c r="F27" s="271"/>
      <c r="G27" s="136"/>
      <c r="H27" s="131"/>
      <c r="I27" s="137"/>
      <c r="J27" s="302" t="str">
        <f t="shared" ref="J27:J28" si="20">IF(H27="","",ROUND(G27*I27,1))</f>
        <v/>
      </c>
      <c r="K27" s="303"/>
      <c r="L27" s="303"/>
      <c r="M27" s="303"/>
      <c r="N27" s="282"/>
      <c r="O27" s="283"/>
      <c r="P27" s="283"/>
      <c r="Q27" s="284"/>
      <c r="R27" s="304" t="str">
        <f>IF($AU32="","",IF($AW32="",ROUND($AV32*AX32,0),ROUND($AV32*(AX32-AX$34*$AW32/100+AX$34),0)))</f>
        <v/>
      </c>
      <c r="S27" s="304"/>
      <c r="T27" s="304"/>
      <c r="U27" s="304"/>
      <c r="V27" s="300" t="str">
        <f>IF(R27="","",J27*R27)</f>
        <v/>
      </c>
      <c r="W27" s="300"/>
      <c r="X27" s="300" t="str">
        <f>IF($AU32="","",IF($AW32="",ROUND($AV32*AY32,0),ROUND($AV32*(AY32-AY$34*$AW32/100+AY$34),0)))</f>
        <v/>
      </c>
      <c r="Y27" s="300"/>
      <c r="Z27" s="300" t="str">
        <f>IF(X27="","",J27*X27)</f>
        <v/>
      </c>
      <c r="AA27" s="300"/>
      <c r="AB27" s="300" t="str">
        <f>IF($AU32="","",IF($AW32="",ROUND($AV32*AZ32,0),ROUND($AV32*(AZ32-AZ$34*$AW32/100+AZ$34),0)))</f>
        <v/>
      </c>
      <c r="AC27" s="300"/>
      <c r="AD27" s="300" t="str">
        <f>IF(AB27="","",J27*AB27)</f>
        <v/>
      </c>
      <c r="AE27" s="300"/>
      <c r="AF27" s="300" t="str">
        <f>IF($AU32="","",IF($AW32="",ROUND($AV32*BA32,0),ROUND($AV32*(BA32-BA$34*$AW32/100+BA$34),0)))</f>
        <v/>
      </c>
      <c r="AG27" s="300"/>
      <c r="AH27" s="300" t="str">
        <f>IF(AF27="","",J27*AF27)</f>
        <v/>
      </c>
      <c r="AI27" s="300"/>
      <c r="AJ27" s="285"/>
      <c r="AK27" s="286"/>
      <c r="AL27" s="286"/>
      <c r="AM27" s="287"/>
      <c r="AN27" s="55"/>
      <c r="AO27" s="31"/>
      <c r="AP27" s="31" t="s">
        <v>505</v>
      </c>
      <c r="AQ27" s="31"/>
      <c r="AR27" s="31"/>
    </row>
    <row r="28" spans="1:65" ht="12" customHeight="1" x14ac:dyDescent="0.2">
      <c r="A28" s="55"/>
      <c r="B28" s="316"/>
      <c r="C28" s="301"/>
      <c r="D28" s="130"/>
      <c r="E28" s="199"/>
      <c r="F28" s="271"/>
      <c r="G28" s="136"/>
      <c r="H28" s="131"/>
      <c r="I28" s="137"/>
      <c r="J28" s="302" t="str">
        <f t="shared" si="20"/>
        <v/>
      </c>
      <c r="K28" s="303"/>
      <c r="L28" s="303"/>
      <c r="M28" s="303"/>
      <c r="N28" s="288"/>
      <c r="O28" s="289"/>
      <c r="P28" s="289"/>
      <c r="Q28" s="290"/>
      <c r="R28" s="304" t="str">
        <f>IF($AU33="","",IF($AW33="",ROUND($AV33*AX33,0),ROUND($AV33*(AX33-AX$34*$AW33/100+AX$34),0)))</f>
        <v/>
      </c>
      <c r="S28" s="304"/>
      <c r="T28" s="304"/>
      <c r="U28" s="304"/>
      <c r="V28" s="300" t="str">
        <f>IF(R28="","",J28*R28)</f>
        <v/>
      </c>
      <c r="W28" s="300"/>
      <c r="X28" s="300" t="str">
        <f>IF($AU33="","",IF($AW33="",ROUND($AV33*AY33,0),ROUND($AV33*(AY33-AY$34*$AW33/100+AY$34),0)))</f>
        <v/>
      </c>
      <c r="Y28" s="300"/>
      <c r="Z28" s="300" t="str">
        <f>IF(X28="","",J28*X28)</f>
        <v/>
      </c>
      <c r="AA28" s="300"/>
      <c r="AB28" s="300" t="str">
        <f>IF($AU33="","",IF($AW33="",ROUND($AV33*AZ33,0),ROUND($AV33*(AZ33-AZ$34*$AW33/100+AZ$34),0)))</f>
        <v/>
      </c>
      <c r="AC28" s="300"/>
      <c r="AD28" s="300" t="str">
        <f>IF(AB28="","",J28*AB28)</f>
        <v/>
      </c>
      <c r="AE28" s="300"/>
      <c r="AF28" s="300" t="str">
        <f>IF($AU33="","",IF($AW33="",ROUND($AV33*BA33,0),ROUND($AV33*(BA33-BA$34*$AW33/100+BA$34),0)))</f>
        <v/>
      </c>
      <c r="AG28" s="300"/>
      <c r="AH28" s="300" t="str">
        <f>IF(AF28="","",J28*AF28)</f>
        <v/>
      </c>
      <c r="AI28" s="300"/>
      <c r="AJ28" s="285"/>
      <c r="AK28" s="286"/>
      <c r="AL28" s="286"/>
      <c r="AM28" s="287"/>
      <c r="AN28" s="55"/>
      <c r="AO28" s="31"/>
      <c r="AV28" s="370" t="s">
        <v>522</v>
      </c>
      <c r="AW28" s="370" t="s">
        <v>523</v>
      </c>
      <c r="AX28" s="367" t="s">
        <v>521</v>
      </c>
      <c r="AY28" s="368"/>
      <c r="AZ28" s="368"/>
      <c r="BA28" s="368"/>
      <c r="BB28" s="369"/>
      <c r="BH28" s="20"/>
      <c r="BI28" s="20"/>
      <c r="BJ28" s="20"/>
      <c r="BK28" s="20"/>
      <c r="BL28" s="20"/>
      <c r="BM28" s="20"/>
    </row>
    <row r="29" spans="1:65" ht="12" customHeight="1" x14ac:dyDescent="0.2">
      <c r="A29" s="57"/>
      <c r="B29" s="316"/>
      <c r="C29" s="301"/>
      <c r="D29" s="145" t="s">
        <v>156</v>
      </c>
      <c r="E29" s="146"/>
      <c r="F29" s="146"/>
      <c r="G29" s="146"/>
      <c r="H29" s="146"/>
      <c r="I29" s="146"/>
      <c r="J29" s="146"/>
      <c r="K29" s="146"/>
      <c r="L29" s="146"/>
      <c r="M29" s="146"/>
      <c r="N29" s="146"/>
      <c r="O29" s="146"/>
      <c r="P29" s="146"/>
      <c r="Q29" s="147"/>
      <c r="R29" s="306">
        <f>SUM(V27:W28)</f>
        <v>0</v>
      </c>
      <c r="S29" s="306"/>
      <c r="T29" s="306"/>
      <c r="U29" s="306"/>
      <c r="V29" s="306"/>
      <c r="W29" s="306"/>
      <c r="X29" s="306">
        <f>SUM(Z27:AA28)</f>
        <v>0</v>
      </c>
      <c r="Y29" s="306"/>
      <c r="Z29" s="306"/>
      <c r="AA29" s="306"/>
      <c r="AB29" s="306">
        <f>SUM(AD27:AE28)</f>
        <v>0</v>
      </c>
      <c r="AC29" s="306"/>
      <c r="AD29" s="306"/>
      <c r="AE29" s="306"/>
      <c r="AF29" s="306">
        <f>SUM(AH27:AI28)</f>
        <v>0</v>
      </c>
      <c r="AG29" s="306"/>
      <c r="AH29" s="306"/>
      <c r="AI29" s="306"/>
      <c r="AJ29" s="285"/>
      <c r="AK29" s="286"/>
      <c r="AL29" s="286"/>
      <c r="AM29" s="287"/>
      <c r="AN29" s="55"/>
      <c r="AO29" s="31"/>
      <c r="AP29" s="31"/>
      <c r="AQ29" s="33"/>
      <c r="AR29" s="36"/>
      <c r="AV29" s="371"/>
      <c r="AW29" s="371"/>
      <c r="AX29" s="25" t="s">
        <v>11</v>
      </c>
      <c r="AY29" s="25" t="s">
        <v>12</v>
      </c>
      <c r="AZ29" s="25" t="s">
        <v>13</v>
      </c>
      <c r="BA29" s="25" t="s">
        <v>14</v>
      </c>
      <c r="BB29" s="25" t="s">
        <v>24</v>
      </c>
      <c r="BH29" s="20"/>
      <c r="BI29" s="20"/>
      <c r="BJ29" s="20"/>
      <c r="BK29" s="20"/>
      <c r="BL29" s="20"/>
      <c r="BM29" s="20"/>
    </row>
    <row r="30" spans="1:65" ht="12" customHeight="1" x14ac:dyDescent="0.2">
      <c r="A30" s="57"/>
      <c r="B30" s="307" t="s">
        <v>16</v>
      </c>
      <c r="C30" s="309" t="s">
        <v>61</v>
      </c>
      <c r="D30" s="310" t="s">
        <v>74</v>
      </c>
      <c r="E30" s="311"/>
      <c r="F30" s="311"/>
      <c r="G30" s="311"/>
      <c r="H30" s="311"/>
      <c r="I30" s="311"/>
      <c r="J30" s="311"/>
      <c r="K30" s="311"/>
      <c r="L30" s="311"/>
      <c r="M30" s="312"/>
      <c r="N30" s="297"/>
      <c r="O30" s="298"/>
      <c r="P30" s="298"/>
      <c r="Q30" s="299"/>
      <c r="R30" s="306" t="s">
        <v>71</v>
      </c>
      <c r="S30" s="306"/>
      <c r="T30" s="306"/>
      <c r="U30" s="306"/>
      <c r="V30" s="306"/>
      <c r="W30" s="306"/>
      <c r="X30" s="306"/>
      <c r="Y30" s="306"/>
      <c r="Z30" s="306"/>
      <c r="AA30" s="306"/>
      <c r="AB30" s="306"/>
      <c r="AC30" s="306"/>
      <c r="AD30" s="306"/>
      <c r="AE30" s="306"/>
      <c r="AF30" s="306"/>
      <c r="AG30" s="306"/>
      <c r="AH30" s="306"/>
      <c r="AI30" s="306"/>
      <c r="AJ30" s="285"/>
      <c r="AK30" s="286"/>
      <c r="AL30" s="286"/>
      <c r="AM30" s="287"/>
      <c r="AN30" s="55"/>
      <c r="AO30" s="31"/>
      <c r="AP30" s="31"/>
      <c r="AQ30" s="33"/>
      <c r="AR30" s="36"/>
      <c r="AU30" s="38" t="str">
        <f>IF(D24="","",D24&amp;"："&amp;E24)</f>
        <v>S：OG-1</v>
      </c>
      <c r="AV30" s="129">
        <v>1</v>
      </c>
      <c r="AW30" s="129"/>
      <c r="AX30" s="129">
        <v>14</v>
      </c>
      <c r="AY30" s="129">
        <v>61</v>
      </c>
      <c r="AZ30" s="129">
        <v>21</v>
      </c>
      <c r="BA30" s="129">
        <v>12</v>
      </c>
      <c r="BB30" s="143"/>
    </row>
    <row r="31" spans="1:65" ht="12" customHeight="1" x14ac:dyDescent="0.2">
      <c r="A31" s="57"/>
      <c r="B31" s="308"/>
      <c r="C31" s="279"/>
      <c r="D31" s="294">
        <f>(IF(AS39="",(IF(AU39="","",ROUND(AU39*AV39,0))),ROUND(AS39*D5,0)))</f>
        <v>1576</v>
      </c>
      <c r="E31" s="295"/>
      <c r="F31" s="295"/>
      <c r="G31" s="295"/>
      <c r="H31" s="295"/>
      <c r="I31" s="295"/>
      <c r="J31" s="295"/>
      <c r="K31" s="295"/>
      <c r="L31" s="295"/>
      <c r="M31" s="296"/>
      <c r="N31" s="313"/>
      <c r="O31" s="314"/>
      <c r="P31" s="314"/>
      <c r="Q31" s="315"/>
      <c r="R31" s="306">
        <f>IF(D31="","",D31)</f>
        <v>1576</v>
      </c>
      <c r="S31" s="306"/>
      <c r="T31" s="306"/>
      <c r="U31" s="306"/>
      <c r="V31" s="306"/>
      <c r="W31" s="306"/>
      <c r="X31" s="306">
        <f>IF(D31="","",D31)</f>
        <v>1576</v>
      </c>
      <c r="Y31" s="306"/>
      <c r="Z31" s="306"/>
      <c r="AA31" s="306"/>
      <c r="AB31" s="306">
        <f>IF(D31="","",D31)</f>
        <v>1576</v>
      </c>
      <c r="AC31" s="306"/>
      <c r="AD31" s="306"/>
      <c r="AE31" s="306"/>
      <c r="AF31" s="306">
        <f>IF(D31="","",D31)</f>
        <v>1576</v>
      </c>
      <c r="AG31" s="306"/>
      <c r="AH31" s="306"/>
      <c r="AI31" s="306"/>
      <c r="AJ31" s="285"/>
      <c r="AK31" s="286"/>
      <c r="AL31" s="286"/>
      <c r="AM31" s="287"/>
      <c r="AN31" s="55"/>
      <c r="AO31" s="31"/>
      <c r="AR31" s="36"/>
      <c r="AU31" s="38" t="str">
        <f>IF(D25="","",D25&amp;"："&amp;E25)</f>
        <v/>
      </c>
      <c r="AV31" s="129"/>
      <c r="AW31" s="129"/>
      <c r="AX31" s="129"/>
      <c r="AY31" s="129"/>
      <c r="AZ31" s="129"/>
      <c r="BA31" s="129"/>
      <c r="BB31" s="143"/>
    </row>
    <row r="32" spans="1:65" ht="12" customHeight="1" x14ac:dyDescent="0.2">
      <c r="A32" s="57"/>
      <c r="B32" s="307" t="s">
        <v>18</v>
      </c>
      <c r="C32" s="309" t="s">
        <v>61</v>
      </c>
      <c r="D32" s="310" t="s">
        <v>75</v>
      </c>
      <c r="E32" s="311"/>
      <c r="F32" s="311"/>
      <c r="G32" s="311"/>
      <c r="H32" s="311"/>
      <c r="I32" s="311"/>
      <c r="J32" s="311"/>
      <c r="K32" s="311"/>
      <c r="L32" s="311"/>
      <c r="M32" s="312"/>
      <c r="N32" s="310" t="s">
        <v>70</v>
      </c>
      <c r="O32" s="311"/>
      <c r="P32" s="311"/>
      <c r="Q32" s="312"/>
      <c r="R32" s="150" t="s">
        <v>71</v>
      </c>
      <c r="S32" s="306"/>
      <c r="T32" s="306"/>
      <c r="U32" s="306"/>
      <c r="V32" s="306"/>
      <c r="W32" s="306"/>
      <c r="X32" s="306"/>
      <c r="Y32" s="306"/>
      <c r="Z32" s="306"/>
      <c r="AA32" s="306"/>
      <c r="AB32" s="306"/>
      <c r="AC32" s="306"/>
      <c r="AD32" s="306"/>
      <c r="AE32" s="306"/>
      <c r="AF32" s="306"/>
      <c r="AG32" s="306"/>
      <c r="AH32" s="306"/>
      <c r="AI32" s="306"/>
      <c r="AJ32" s="285"/>
      <c r="AK32" s="286"/>
      <c r="AL32" s="286"/>
      <c r="AM32" s="287"/>
      <c r="AN32" s="55"/>
      <c r="AO32" s="31"/>
      <c r="AQ32" s="29"/>
      <c r="AU32" s="38" t="str">
        <f>IF(D27="","",D27&amp;"："&amp;E27)</f>
        <v/>
      </c>
      <c r="AV32" s="129"/>
      <c r="AW32" s="129"/>
      <c r="AX32" s="129"/>
      <c r="AY32" s="129"/>
      <c r="AZ32" s="129"/>
      <c r="BA32" s="129"/>
      <c r="BB32" s="143"/>
    </row>
    <row r="33" spans="1:62" ht="12" customHeight="1" x14ac:dyDescent="0.2">
      <c r="A33" s="57"/>
      <c r="B33" s="349"/>
      <c r="C33" s="278"/>
      <c r="D33" s="294" t="s">
        <v>70</v>
      </c>
      <c r="E33" s="295"/>
      <c r="F33" s="295"/>
      <c r="G33" s="295"/>
      <c r="H33" s="296"/>
      <c r="I33" s="294" t="s">
        <v>71</v>
      </c>
      <c r="J33" s="295"/>
      <c r="K33" s="295"/>
      <c r="L33" s="295"/>
      <c r="M33" s="296"/>
      <c r="N33" s="260"/>
      <c r="O33" s="258"/>
      <c r="P33" s="258"/>
      <c r="Q33" s="259"/>
      <c r="R33" s="150"/>
      <c r="S33" s="306"/>
      <c r="T33" s="306"/>
      <c r="U33" s="306"/>
      <c r="V33" s="306"/>
      <c r="W33" s="306"/>
      <c r="X33" s="306"/>
      <c r="Y33" s="306"/>
      <c r="Z33" s="306"/>
      <c r="AA33" s="306"/>
      <c r="AB33" s="306"/>
      <c r="AC33" s="306"/>
      <c r="AD33" s="306"/>
      <c r="AE33" s="306"/>
      <c r="AF33" s="306"/>
      <c r="AG33" s="306"/>
      <c r="AH33" s="306"/>
      <c r="AI33" s="306"/>
      <c r="AJ33" s="285"/>
      <c r="AK33" s="286"/>
      <c r="AL33" s="286"/>
      <c r="AM33" s="287"/>
      <c r="AN33" s="55"/>
      <c r="AO33" s="31"/>
      <c r="AQ33" s="33"/>
      <c r="AU33" s="38" t="str">
        <f>IF(D28="","",D28&amp;"："&amp;E28)</f>
        <v/>
      </c>
      <c r="AV33" s="129"/>
      <c r="AW33" s="129"/>
      <c r="AX33" s="129"/>
      <c r="AY33" s="129"/>
      <c r="AZ33" s="129"/>
      <c r="BA33" s="129"/>
      <c r="BB33" s="143"/>
    </row>
    <row r="34" spans="1:62" ht="12" customHeight="1" x14ac:dyDescent="0.2">
      <c r="A34" s="57"/>
      <c r="B34" s="308"/>
      <c r="C34" s="279"/>
      <c r="D34" s="294">
        <f>IF(AS43="","",AS43*AU43)</f>
        <v>396</v>
      </c>
      <c r="E34" s="295"/>
      <c r="F34" s="295"/>
      <c r="G34" s="295"/>
      <c r="H34" s="296"/>
      <c r="I34" s="294">
        <f>IF(AS43="","",AS43*AT43)</f>
        <v>330</v>
      </c>
      <c r="J34" s="295"/>
      <c r="K34" s="295"/>
      <c r="L34" s="295"/>
      <c r="M34" s="296"/>
      <c r="N34" s="294">
        <f>IF(D34="","",D34)</f>
        <v>396</v>
      </c>
      <c r="O34" s="295"/>
      <c r="P34" s="295"/>
      <c r="Q34" s="296"/>
      <c r="R34" s="150">
        <f>IF(I34="","",I34)</f>
        <v>330</v>
      </c>
      <c r="S34" s="306"/>
      <c r="T34" s="306"/>
      <c r="U34" s="306"/>
      <c r="V34" s="306"/>
      <c r="W34" s="306"/>
      <c r="X34" s="306">
        <f>IF(I34="","",I34)</f>
        <v>330</v>
      </c>
      <c r="Y34" s="306"/>
      <c r="Z34" s="306"/>
      <c r="AA34" s="306"/>
      <c r="AB34" s="306">
        <f>IF(I34="","",I34)</f>
        <v>330</v>
      </c>
      <c r="AC34" s="306"/>
      <c r="AD34" s="306"/>
      <c r="AE34" s="306"/>
      <c r="AF34" s="306">
        <f>IF(I34="","",I34)</f>
        <v>330</v>
      </c>
      <c r="AG34" s="306"/>
      <c r="AH34" s="306"/>
      <c r="AI34" s="306"/>
      <c r="AJ34" s="285"/>
      <c r="AK34" s="286"/>
      <c r="AL34" s="286"/>
      <c r="AM34" s="287"/>
      <c r="AN34" s="55"/>
      <c r="AO34" s="31"/>
      <c r="AR34" s="36"/>
      <c r="AU34" s="38" t="s">
        <v>317</v>
      </c>
      <c r="AV34" s="143"/>
      <c r="AW34" s="143"/>
      <c r="AX34" s="129">
        <v>14</v>
      </c>
      <c r="AY34" s="129">
        <v>61</v>
      </c>
      <c r="AZ34" s="129">
        <v>21</v>
      </c>
      <c r="BA34" s="129">
        <v>12</v>
      </c>
      <c r="BB34" s="143"/>
    </row>
    <row r="35" spans="1:62" ht="12" customHeight="1" x14ac:dyDescent="0.2">
      <c r="A35" s="57"/>
      <c r="B35" s="307" t="s">
        <v>73</v>
      </c>
      <c r="C35" s="309" t="s">
        <v>61</v>
      </c>
      <c r="D35" s="294" t="s">
        <v>76</v>
      </c>
      <c r="E35" s="295"/>
      <c r="F35" s="295"/>
      <c r="G35" s="295"/>
      <c r="H35" s="295"/>
      <c r="I35" s="295"/>
      <c r="J35" s="295"/>
      <c r="K35" s="295"/>
      <c r="L35" s="295"/>
      <c r="M35" s="295"/>
      <c r="N35" s="294"/>
      <c r="O35" s="295"/>
      <c r="P35" s="295"/>
      <c r="Q35" s="296"/>
      <c r="R35" s="306" t="s">
        <v>71</v>
      </c>
      <c r="S35" s="306"/>
      <c r="T35" s="306"/>
      <c r="U35" s="306"/>
      <c r="V35" s="306"/>
      <c r="W35" s="306"/>
      <c r="X35" s="306"/>
      <c r="Y35" s="306"/>
      <c r="Z35" s="306"/>
      <c r="AA35" s="306"/>
      <c r="AB35" s="306"/>
      <c r="AC35" s="306"/>
      <c r="AD35" s="306"/>
      <c r="AE35" s="306"/>
      <c r="AF35" s="306"/>
      <c r="AG35" s="306"/>
      <c r="AH35" s="306"/>
      <c r="AI35" s="306"/>
      <c r="AJ35" s="285"/>
      <c r="AK35" s="286"/>
      <c r="AL35" s="286"/>
      <c r="AM35" s="287"/>
      <c r="AN35" s="55"/>
      <c r="AO35" s="31"/>
      <c r="AP35" s="22"/>
      <c r="AQ35" s="22"/>
      <c r="AR35" s="22"/>
      <c r="AU35" s="20" t="s">
        <v>524</v>
      </c>
    </row>
    <row r="36" spans="1:62" ht="12" customHeight="1" x14ac:dyDescent="0.2">
      <c r="A36" s="57"/>
      <c r="B36" s="308"/>
      <c r="C36" s="279"/>
      <c r="D36" s="294">
        <f>IF(AV53="","",AV53)</f>
        <v>507</v>
      </c>
      <c r="E36" s="295"/>
      <c r="F36" s="295"/>
      <c r="G36" s="295"/>
      <c r="H36" s="295"/>
      <c r="I36" s="295"/>
      <c r="J36" s="295"/>
      <c r="K36" s="295"/>
      <c r="L36" s="295"/>
      <c r="M36" s="295"/>
      <c r="N36" s="297"/>
      <c r="O36" s="298"/>
      <c r="P36" s="298"/>
      <c r="Q36" s="299"/>
      <c r="R36" s="306">
        <f>IF(D36="","",D36)</f>
        <v>507</v>
      </c>
      <c r="S36" s="306"/>
      <c r="T36" s="306"/>
      <c r="U36" s="306"/>
      <c r="V36" s="306"/>
      <c r="W36" s="306"/>
      <c r="X36" s="306">
        <f>IF(D36="","",D36)</f>
        <v>507</v>
      </c>
      <c r="Y36" s="306"/>
      <c r="Z36" s="306"/>
      <c r="AA36" s="306"/>
      <c r="AB36" s="306">
        <f>IF(D36="","",D36)</f>
        <v>507</v>
      </c>
      <c r="AC36" s="306"/>
      <c r="AD36" s="306"/>
      <c r="AE36" s="306"/>
      <c r="AF36" s="306">
        <f>IF(D36="","",D36)</f>
        <v>507</v>
      </c>
      <c r="AG36" s="306"/>
      <c r="AH36" s="306"/>
      <c r="AI36" s="306"/>
      <c r="AJ36" s="285"/>
      <c r="AK36" s="286"/>
      <c r="AL36" s="286"/>
      <c r="AM36" s="287"/>
      <c r="AN36" s="55"/>
      <c r="AO36" s="31"/>
      <c r="AP36" s="31" t="s">
        <v>506</v>
      </c>
      <c r="AQ36" s="31"/>
      <c r="AR36" s="31"/>
      <c r="AW36" s="20" t="s">
        <v>508</v>
      </c>
    </row>
    <row r="37" spans="1:62" ht="12" customHeight="1" x14ac:dyDescent="0.2">
      <c r="A37" s="57"/>
      <c r="B37" s="350" t="s">
        <v>72</v>
      </c>
      <c r="C37" s="351"/>
      <c r="D37" s="351"/>
      <c r="E37" s="351"/>
      <c r="F37" s="351"/>
      <c r="G37" s="351"/>
      <c r="H37" s="351"/>
      <c r="I37" s="351"/>
      <c r="J37" s="351"/>
      <c r="K37" s="351"/>
      <c r="L37" s="351"/>
      <c r="M37" s="351"/>
      <c r="N37" s="294">
        <f>N34</f>
        <v>396</v>
      </c>
      <c r="O37" s="295"/>
      <c r="P37" s="295"/>
      <c r="Q37" s="296"/>
      <c r="R37" s="150">
        <f>SUM(R31,R34,R36)</f>
        <v>2413</v>
      </c>
      <c r="S37" s="306"/>
      <c r="T37" s="306"/>
      <c r="U37" s="306"/>
      <c r="V37" s="306"/>
      <c r="W37" s="306"/>
      <c r="X37" s="306">
        <f>SUM(X31,X34,X36)</f>
        <v>2413</v>
      </c>
      <c r="Y37" s="306"/>
      <c r="Z37" s="306"/>
      <c r="AA37" s="306"/>
      <c r="AB37" s="306">
        <f t="shared" ref="AB37" si="21">SUM(AB31,AB34,AB36)</f>
        <v>2413</v>
      </c>
      <c r="AC37" s="306"/>
      <c r="AD37" s="306"/>
      <c r="AE37" s="306"/>
      <c r="AF37" s="306">
        <f t="shared" ref="AF37" si="22">SUM(AF31,AF34,AF36)</f>
        <v>2413</v>
      </c>
      <c r="AG37" s="306"/>
      <c r="AH37" s="306"/>
      <c r="AI37" s="306"/>
      <c r="AJ37" s="288"/>
      <c r="AK37" s="289"/>
      <c r="AL37" s="289"/>
      <c r="AM37" s="290"/>
      <c r="AN37" s="55"/>
      <c r="AO37" s="31"/>
      <c r="AP37" s="31"/>
      <c r="AQ37" s="31" t="s">
        <v>464</v>
      </c>
      <c r="AR37" s="31"/>
      <c r="AT37" s="36"/>
      <c r="AU37" s="36"/>
      <c r="AX37" s="20" t="s">
        <v>503</v>
      </c>
    </row>
    <row r="38" spans="1:62" ht="12" customHeight="1" x14ac:dyDescent="0.2">
      <c r="A38" s="57"/>
      <c r="B38" s="316" t="s">
        <v>449</v>
      </c>
      <c r="C38" s="331"/>
      <c r="D38" s="332"/>
      <c r="E38" s="333"/>
      <c r="F38" s="148" t="s">
        <v>23</v>
      </c>
      <c r="G38" s="149"/>
      <c r="H38" s="149"/>
      <c r="I38" s="150"/>
      <c r="J38" s="148" t="s">
        <v>24</v>
      </c>
      <c r="K38" s="149"/>
      <c r="L38" s="149"/>
      <c r="M38" s="150"/>
      <c r="N38" s="337" t="s">
        <v>70</v>
      </c>
      <c r="O38" s="338"/>
      <c r="P38" s="338"/>
      <c r="Q38" s="339"/>
      <c r="R38" s="306" t="s">
        <v>71</v>
      </c>
      <c r="S38" s="306"/>
      <c r="T38" s="306"/>
      <c r="U38" s="306"/>
      <c r="V38" s="306"/>
      <c r="W38" s="306"/>
      <c r="X38" s="306"/>
      <c r="Y38" s="306"/>
      <c r="Z38" s="306"/>
      <c r="AA38" s="306"/>
      <c r="AB38" s="306"/>
      <c r="AC38" s="306"/>
      <c r="AD38" s="306"/>
      <c r="AE38" s="306"/>
      <c r="AF38" s="306"/>
      <c r="AG38" s="306"/>
      <c r="AH38" s="306"/>
      <c r="AI38" s="306"/>
      <c r="AJ38" s="306" t="s">
        <v>70</v>
      </c>
      <c r="AK38" s="306"/>
      <c r="AL38" s="306" t="s">
        <v>71</v>
      </c>
      <c r="AM38" s="306"/>
      <c r="AN38" s="55"/>
      <c r="AO38" s="31"/>
      <c r="AP38" s="31"/>
      <c r="AQ38" s="31"/>
      <c r="AR38" s="31"/>
      <c r="AS38" s="20" t="s">
        <v>422</v>
      </c>
      <c r="AT38" s="37"/>
      <c r="AU38" s="20" t="s">
        <v>423</v>
      </c>
      <c r="AV38" s="20" t="s">
        <v>424</v>
      </c>
      <c r="AX38" s="20" t="s">
        <v>499</v>
      </c>
      <c r="BA38" s="20" t="s">
        <v>23</v>
      </c>
      <c r="BB38" s="20" t="s">
        <v>497</v>
      </c>
    </row>
    <row r="39" spans="1:62" ht="12" customHeight="1" x14ac:dyDescent="0.2">
      <c r="A39" s="57"/>
      <c r="B39" s="316"/>
      <c r="C39" s="334"/>
      <c r="D39" s="335"/>
      <c r="E39" s="336"/>
      <c r="F39" s="294" t="s">
        <v>70</v>
      </c>
      <c r="G39" s="296"/>
      <c r="H39" s="294" t="s">
        <v>71</v>
      </c>
      <c r="I39" s="296"/>
      <c r="J39" s="294" t="s">
        <v>70</v>
      </c>
      <c r="K39" s="296"/>
      <c r="L39" s="294" t="s">
        <v>71</v>
      </c>
      <c r="M39" s="296"/>
      <c r="N39" s="260"/>
      <c r="O39" s="258"/>
      <c r="P39" s="258"/>
      <c r="Q39" s="259"/>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55"/>
      <c r="AO39" s="31"/>
      <c r="AP39" s="31"/>
      <c r="AQ39" s="31"/>
      <c r="AR39" s="31"/>
      <c r="AS39" s="39">
        <v>28</v>
      </c>
      <c r="AT39" s="36" t="s">
        <v>421</v>
      </c>
      <c r="AU39" s="144"/>
      <c r="AV39" s="144"/>
      <c r="AX39" s="31" t="s">
        <v>509</v>
      </c>
    </row>
    <row r="40" spans="1:62" ht="12" customHeight="1" x14ac:dyDescent="0.2">
      <c r="A40" s="57"/>
      <c r="B40" s="316"/>
      <c r="C40" s="309" t="s">
        <v>38</v>
      </c>
      <c r="D40" s="340" t="s">
        <v>68</v>
      </c>
      <c r="E40" s="341"/>
      <c r="F40" s="324" t="str">
        <f>IF(N40="","",N40)</f>
        <v/>
      </c>
      <c r="G40" s="325"/>
      <c r="H40" s="324" t="str">
        <f>IF(MAX(R40:AI41)&gt;0,MAX(R40:AI41),"")</f>
        <v/>
      </c>
      <c r="I40" s="325"/>
      <c r="J40" s="282"/>
      <c r="K40" s="284"/>
      <c r="L40" s="324" t="str">
        <f>IF(AL40="","",AL40)</f>
        <v/>
      </c>
      <c r="M40" s="325"/>
      <c r="N40" s="324" t="str">
        <f>IF($BA42="",IF($BA40="","",ROUND($BA40*$S$5*2442*1.204/3.6*(MAX(AX7:BA7)-$AU$7),0)),ROUND($BA42*2442*1.204/3.6*(MAX(AX7:BA7)-$AU$7),0))</f>
        <v/>
      </c>
      <c r="O40" s="323"/>
      <c r="P40" s="323"/>
      <c r="Q40" s="325"/>
      <c r="R40" s="324" t="str">
        <f>IF($BA42="",IF($BA40="","",ROUND($BA40*$S$5*1.007*1.204/3.6*(AX4-$AH$5),0)),ROUND($BA42*1.007*1.204/3.6*(AX4-$AH$5),0))</f>
        <v/>
      </c>
      <c r="S40" s="323"/>
      <c r="T40" s="323"/>
      <c r="U40" s="323"/>
      <c r="V40" s="323"/>
      <c r="W40" s="325"/>
      <c r="X40" s="324" t="str">
        <f>IF($BA42="",IF($BA40="","",ROUND($BA40*$S$5*1.007*1.204/3.6*(AY4-$AH$5),0)),ROUND($BA42*1.007*1.204/3.6*(AY4-$AH$5),0))</f>
        <v/>
      </c>
      <c r="Y40" s="323"/>
      <c r="Z40" s="323"/>
      <c r="AA40" s="325"/>
      <c r="AB40" s="324" t="str">
        <f>IF($BA42="",IF($BA40="","",ROUND($BA40*$S$5*1.007*1.204/3.6*(AZ4-$AH$5),0)),ROUND($BA42*1.007*1.204/3.6*(AZ4-$AH$5),0))</f>
        <v/>
      </c>
      <c r="AC40" s="323"/>
      <c r="AD40" s="323"/>
      <c r="AE40" s="325"/>
      <c r="AF40" s="324" t="str">
        <f>IF($BA42="",IF($BA40="","",ROUND($BA40*$S$5*1.007*1.204/3.6*(BA4-$AH$5),0)),ROUND($BA42*1.007*1.204/3.6*(BA4-$AH$5),0))</f>
        <v/>
      </c>
      <c r="AG40" s="323"/>
      <c r="AH40" s="323"/>
      <c r="AI40" s="325"/>
      <c r="AJ40" s="366"/>
      <c r="AK40" s="366"/>
      <c r="AL40" s="306" t="str">
        <f>IF($BB42="",IF($BB40="","",ROUND($BB40*$S$5*1.007*1.204/3.6*(BB4-$AH$6),0)),ROUND($BB42*1.007*1.204/3.6*(BB4-$AH$6),0))</f>
        <v/>
      </c>
      <c r="AM40" s="306"/>
      <c r="AN40" s="55"/>
      <c r="AO40" s="31"/>
      <c r="AP40" s="31"/>
      <c r="AQ40" s="31" t="s">
        <v>475</v>
      </c>
      <c r="AR40" s="31"/>
      <c r="AX40" s="20" t="s">
        <v>510</v>
      </c>
      <c r="AZ40" s="20" t="s">
        <v>433</v>
      </c>
      <c r="BA40" s="144"/>
      <c r="BB40" s="144"/>
      <c r="BF40" s="20"/>
      <c r="BG40" s="20"/>
      <c r="BH40" s="20"/>
      <c r="BI40" s="20"/>
      <c r="BJ40" s="20"/>
    </row>
    <row r="41" spans="1:62" ht="12" customHeight="1" x14ac:dyDescent="0.2">
      <c r="A41" s="57"/>
      <c r="B41" s="316"/>
      <c r="C41" s="279"/>
      <c r="D41" s="328"/>
      <c r="E41" s="329"/>
      <c r="F41" s="266"/>
      <c r="G41" s="267"/>
      <c r="H41" s="266"/>
      <c r="I41" s="267"/>
      <c r="J41" s="288"/>
      <c r="K41" s="290"/>
      <c r="L41" s="266"/>
      <c r="M41" s="267"/>
      <c r="N41" s="266"/>
      <c r="O41" s="291"/>
      <c r="P41" s="291"/>
      <c r="Q41" s="267"/>
      <c r="R41" s="266"/>
      <c r="S41" s="291"/>
      <c r="T41" s="291"/>
      <c r="U41" s="291"/>
      <c r="V41" s="291"/>
      <c r="W41" s="267"/>
      <c r="X41" s="266"/>
      <c r="Y41" s="291"/>
      <c r="Z41" s="291"/>
      <c r="AA41" s="267"/>
      <c r="AB41" s="266"/>
      <c r="AC41" s="291"/>
      <c r="AD41" s="291"/>
      <c r="AE41" s="267"/>
      <c r="AF41" s="266"/>
      <c r="AG41" s="291"/>
      <c r="AH41" s="291"/>
      <c r="AI41" s="267"/>
      <c r="AJ41" s="366"/>
      <c r="AK41" s="366"/>
      <c r="AL41" s="306"/>
      <c r="AM41" s="306"/>
      <c r="AN41" s="55"/>
      <c r="AO41" s="31"/>
      <c r="AP41" s="31"/>
      <c r="AQ41" s="31"/>
      <c r="AR41" s="31"/>
      <c r="AT41" s="358" t="s">
        <v>408</v>
      </c>
      <c r="AU41" s="358"/>
      <c r="AX41" s="31" t="s">
        <v>511</v>
      </c>
      <c r="BB41" s="29"/>
      <c r="BF41" s="20"/>
      <c r="BG41" s="20" t="s">
        <v>447</v>
      </c>
      <c r="BH41" s="20"/>
      <c r="BI41" s="20"/>
      <c r="BJ41" s="20"/>
    </row>
    <row r="42" spans="1:62" ht="12" customHeight="1" x14ac:dyDescent="0.2">
      <c r="A42" s="57"/>
      <c r="B42" s="316"/>
      <c r="C42" s="309" t="s">
        <v>61</v>
      </c>
      <c r="D42" s="326" t="s">
        <v>69</v>
      </c>
      <c r="E42" s="327"/>
      <c r="F42" s="324">
        <f>IF(N42="","",N42)</f>
        <v>76</v>
      </c>
      <c r="G42" s="325"/>
      <c r="H42" s="324">
        <f>IF(MAX(R42:AI43)&gt;0,MAX(R42:AI43),"")</f>
        <v>20</v>
      </c>
      <c r="I42" s="325"/>
      <c r="J42" s="324">
        <f>IF(AJ42="","",AJ42)</f>
        <v>37</v>
      </c>
      <c r="K42" s="325"/>
      <c r="L42" s="324">
        <f>IF(AL42="","",AL42)</f>
        <v>38</v>
      </c>
      <c r="M42" s="325"/>
      <c r="N42" s="324">
        <f>IF($BA48="",IF($BA45="","",ROUND($BA45*$BA$46*2442*1.204/3.6*(MAX(AX7:BA7)-$AU$7),0)),ROUND($BA48*(100-$BA50)/100*1.204/3.6*(MAX(AX8:BA8)-$AU$8)-MAX(R42:AI43),0))</f>
        <v>76</v>
      </c>
      <c r="O42" s="323"/>
      <c r="P42" s="323"/>
      <c r="Q42" s="325"/>
      <c r="R42" s="324">
        <f>IF($BA48="",IF($BA45="","",ROUND($BA45*$BA46*1.007*1.204/3.6*(AX4-$AH$5),0)),ROUND($BA48*(100-$BA49)/100*1.007*1.204/3.6*(AX4-$AH$5),0))</f>
        <v>20</v>
      </c>
      <c r="S42" s="323"/>
      <c r="T42" s="323"/>
      <c r="U42" s="323"/>
      <c r="V42" s="323"/>
      <c r="W42" s="325"/>
      <c r="X42" s="324">
        <f>IF($BA48="",IF($BA45="","",ROUND($BA45*$BA46*1.007*1.204/3.6*(AY4-$AH$5),0)),ROUND($BA48*(100-$BA49)/100*1.007*1.204/3.6*(AY4-$AH$5),0))</f>
        <v>20</v>
      </c>
      <c r="Y42" s="323"/>
      <c r="Z42" s="323"/>
      <c r="AA42" s="325"/>
      <c r="AB42" s="324">
        <f>IF($BA48="",IF($BA45="","",ROUND($BA45*$BA46*1.007*1.204/3.6*(AZ4-$AH$5),0)),ROUND($BA48*(100-$BA49)/100*1.007*1.204/3.6*(AZ4-$AH$5),0))</f>
        <v>20</v>
      </c>
      <c r="AC42" s="323"/>
      <c r="AD42" s="323"/>
      <c r="AE42" s="325"/>
      <c r="AF42" s="324">
        <f>IF($BA48="",IF($BA45="","",ROUND($BA45*$BA46*1.007*1.204/3.6*(BA4-$AH$5),0)),ROUND($BA48*(100-$BA49)/100*1.007*1.204/3.6*(BA4-$AH$5),0))</f>
        <v>20</v>
      </c>
      <c r="AG42" s="323"/>
      <c r="AH42" s="323"/>
      <c r="AI42" s="325"/>
      <c r="AJ42" s="306">
        <f>IF($BB48="",IF($BB45="","",ROUND($BB45*$BB$46*2442*1.204/3.6*($AV$7-BB7),0)),ROUND($BB48*(100-$BB50)/100*1.204/3.6*($AV$8-BB8)-AL42,0))</f>
        <v>37</v>
      </c>
      <c r="AK42" s="306"/>
      <c r="AL42" s="306">
        <f>IF($BB48="",IF($BB45="","",ROUND($BB45*$BB46*1.007*1.204/3.6*($AH$6-BB4),0)),ROUND($BB48*(100-$BB49)/100*1.007*1.204/3.6*($AH$6-BB4),0))</f>
        <v>38</v>
      </c>
      <c r="AM42" s="306"/>
      <c r="AN42" s="55"/>
      <c r="AO42" s="31"/>
      <c r="AP42" s="31"/>
      <c r="AQ42" s="31"/>
      <c r="AR42" s="31"/>
      <c r="AS42" s="30" t="s">
        <v>413</v>
      </c>
      <c r="AT42" s="38" t="s">
        <v>406</v>
      </c>
      <c r="AU42" s="30" t="s">
        <v>407</v>
      </c>
      <c r="AX42" s="20" t="s">
        <v>512</v>
      </c>
      <c r="AZ42" s="20" t="s">
        <v>411</v>
      </c>
      <c r="BA42" s="144"/>
      <c r="BB42" s="144"/>
      <c r="BF42" s="20"/>
      <c r="BH42" s="20"/>
      <c r="BI42" s="20"/>
      <c r="BJ42" s="20"/>
    </row>
    <row r="43" spans="1:62" ht="12" customHeight="1" x14ac:dyDescent="0.2">
      <c r="A43" s="55"/>
      <c r="B43" s="316"/>
      <c r="C43" s="279"/>
      <c r="D43" s="328"/>
      <c r="E43" s="329"/>
      <c r="F43" s="266"/>
      <c r="G43" s="267"/>
      <c r="H43" s="266"/>
      <c r="I43" s="267"/>
      <c r="J43" s="266"/>
      <c r="K43" s="267"/>
      <c r="L43" s="266"/>
      <c r="M43" s="267"/>
      <c r="N43" s="266"/>
      <c r="O43" s="291"/>
      <c r="P43" s="291"/>
      <c r="Q43" s="267"/>
      <c r="R43" s="266"/>
      <c r="S43" s="291"/>
      <c r="T43" s="291"/>
      <c r="U43" s="291"/>
      <c r="V43" s="291"/>
      <c r="W43" s="267"/>
      <c r="X43" s="266"/>
      <c r="Y43" s="291"/>
      <c r="Z43" s="291"/>
      <c r="AA43" s="267"/>
      <c r="AB43" s="266"/>
      <c r="AC43" s="291"/>
      <c r="AD43" s="291"/>
      <c r="AE43" s="267"/>
      <c r="AF43" s="266"/>
      <c r="AG43" s="291"/>
      <c r="AH43" s="291"/>
      <c r="AI43" s="267"/>
      <c r="AJ43" s="306"/>
      <c r="AK43" s="306"/>
      <c r="AL43" s="306"/>
      <c r="AM43" s="306"/>
      <c r="AN43" s="55"/>
      <c r="AO43" s="31"/>
      <c r="AP43" s="31"/>
      <c r="AQ43" s="31"/>
      <c r="AR43" s="31"/>
      <c r="AS43" s="40">
        <v>5</v>
      </c>
      <c r="AT43" s="41">
        <v>66</v>
      </c>
      <c r="AU43" s="41">
        <v>79.2</v>
      </c>
      <c r="AX43" s="31" t="s">
        <v>500</v>
      </c>
      <c r="BF43" s="20"/>
      <c r="BG43" s="20"/>
      <c r="BH43" s="20"/>
      <c r="BI43" s="20"/>
      <c r="BJ43" s="20"/>
    </row>
    <row r="44" spans="1:62" ht="12" customHeight="1" x14ac:dyDescent="0.2">
      <c r="A44" s="55"/>
      <c r="B44" s="316" t="s">
        <v>26</v>
      </c>
      <c r="C44" s="352" t="s">
        <v>77</v>
      </c>
      <c r="D44" s="58" t="s">
        <v>78</v>
      </c>
      <c r="E44" s="59"/>
      <c r="F44" s="59"/>
      <c r="G44" s="59"/>
      <c r="H44" s="59"/>
      <c r="I44" s="59"/>
      <c r="J44" s="59"/>
      <c r="K44" s="59"/>
      <c r="L44" s="59"/>
      <c r="M44" s="59"/>
      <c r="N44" s="306" t="s">
        <v>450</v>
      </c>
      <c r="O44" s="306"/>
      <c r="P44" s="306"/>
      <c r="Q44" s="306"/>
      <c r="R44" s="357">
        <v>1.05</v>
      </c>
      <c r="S44" s="357"/>
      <c r="T44" s="357"/>
      <c r="U44" s="357"/>
      <c r="V44" s="357"/>
      <c r="W44" s="357"/>
      <c r="X44" s="357">
        <v>1.05</v>
      </c>
      <c r="Y44" s="357"/>
      <c r="Z44" s="357"/>
      <c r="AA44" s="357"/>
      <c r="AB44" s="357">
        <v>1.05</v>
      </c>
      <c r="AC44" s="357"/>
      <c r="AD44" s="357"/>
      <c r="AE44" s="357"/>
      <c r="AF44" s="357">
        <v>1.05</v>
      </c>
      <c r="AG44" s="357"/>
      <c r="AH44" s="357"/>
      <c r="AI44" s="199"/>
      <c r="AJ44" s="324" t="s">
        <v>450</v>
      </c>
      <c r="AK44" s="325"/>
      <c r="AL44" s="162">
        <v>1.05</v>
      </c>
      <c r="AM44" s="163"/>
      <c r="AN44" s="55"/>
      <c r="AO44" s="36"/>
      <c r="AP44" s="31"/>
      <c r="AQ44" s="31" t="s">
        <v>476</v>
      </c>
      <c r="AR44" s="31"/>
      <c r="AX44" s="20" t="s">
        <v>513</v>
      </c>
      <c r="BF44" s="20"/>
      <c r="BG44" s="20"/>
      <c r="BH44" s="20"/>
      <c r="BI44" s="20"/>
      <c r="BJ44" s="20"/>
    </row>
    <row r="45" spans="1:62" ht="12" customHeight="1" x14ac:dyDescent="0.2">
      <c r="A45" s="55"/>
      <c r="B45" s="316"/>
      <c r="C45" s="352"/>
      <c r="D45" s="61" t="s">
        <v>80</v>
      </c>
      <c r="E45" s="62"/>
      <c r="F45" s="62"/>
      <c r="G45" s="62"/>
      <c r="H45" s="62"/>
      <c r="I45" s="62"/>
      <c r="J45" s="62"/>
      <c r="K45" s="62"/>
      <c r="L45" s="62"/>
      <c r="M45" s="62"/>
      <c r="N45" s="306"/>
      <c r="O45" s="306"/>
      <c r="P45" s="306"/>
      <c r="Q45" s="306"/>
      <c r="R45" s="161">
        <v>1.05</v>
      </c>
      <c r="S45" s="162"/>
      <c r="T45" s="162"/>
      <c r="U45" s="162"/>
      <c r="V45" s="162"/>
      <c r="W45" s="163"/>
      <c r="X45" s="161">
        <v>1.05</v>
      </c>
      <c r="Y45" s="162"/>
      <c r="Z45" s="162"/>
      <c r="AA45" s="163"/>
      <c r="AB45" s="161">
        <v>1.05</v>
      </c>
      <c r="AC45" s="162"/>
      <c r="AD45" s="162"/>
      <c r="AE45" s="163"/>
      <c r="AF45" s="161">
        <v>1.05</v>
      </c>
      <c r="AG45" s="162"/>
      <c r="AH45" s="162"/>
      <c r="AI45" s="163"/>
      <c r="AJ45" s="359"/>
      <c r="AK45" s="360"/>
      <c r="AL45" s="162">
        <v>1.1000000000000001</v>
      </c>
      <c r="AM45" s="163"/>
      <c r="AN45" s="55"/>
      <c r="AO45" s="31"/>
      <c r="AP45" s="31"/>
      <c r="AQ45" s="31"/>
      <c r="AR45" s="31"/>
      <c r="AU45" s="30" t="s">
        <v>409</v>
      </c>
      <c r="AV45" s="30" t="s">
        <v>98</v>
      </c>
      <c r="AX45" s="20" t="s">
        <v>514</v>
      </c>
      <c r="AZ45" s="20" t="s">
        <v>501</v>
      </c>
      <c r="BA45" s="144"/>
      <c r="BB45" s="144"/>
      <c r="BI45" s="20"/>
      <c r="BJ45" s="20"/>
    </row>
    <row r="46" spans="1:62" ht="12" customHeight="1" x14ac:dyDescent="0.2">
      <c r="A46" s="57"/>
      <c r="B46" s="316"/>
      <c r="C46" s="352"/>
      <c r="D46" s="63" t="s">
        <v>79</v>
      </c>
      <c r="E46" s="64"/>
      <c r="F46" s="64"/>
      <c r="G46" s="64"/>
      <c r="H46" s="64"/>
      <c r="I46" s="64"/>
      <c r="J46" s="64"/>
      <c r="K46" s="64"/>
      <c r="L46" s="64"/>
      <c r="M46" s="64"/>
      <c r="N46" s="306"/>
      <c r="O46" s="306"/>
      <c r="P46" s="306"/>
      <c r="Q46" s="306"/>
      <c r="R46" s="361"/>
      <c r="S46" s="362"/>
      <c r="T46" s="362"/>
      <c r="U46" s="362"/>
      <c r="V46" s="362"/>
      <c r="W46" s="363"/>
      <c r="X46" s="361"/>
      <c r="Y46" s="362"/>
      <c r="Z46" s="362"/>
      <c r="AA46" s="363"/>
      <c r="AB46" s="361"/>
      <c r="AC46" s="362"/>
      <c r="AD46" s="362"/>
      <c r="AE46" s="363"/>
      <c r="AF46" s="361"/>
      <c r="AG46" s="362"/>
      <c r="AH46" s="362"/>
      <c r="AI46" s="363"/>
      <c r="AJ46" s="266"/>
      <c r="AK46" s="267"/>
      <c r="AL46" s="362"/>
      <c r="AM46" s="363"/>
      <c r="AN46" s="57"/>
      <c r="AO46" s="31"/>
      <c r="AQ46" s="36"/>
      <c r="AS46" s="330" t="s">
        <v>432</v>
      </c>
      <c r="AT46" s="330"/>
      <c r="AU46" s="129">
        <f>15*D5</f>
        <v>844.5</v>
      </c>
      <c r="AV46" s="32">
        <v>0.6</v>
      </c>
      <c r="AX46" s="20" t="s">
        <v>515</v>
      </c>
      <c r="AZ46" s="20" t="s">
        <v>19</v>
      </c>
      <c r="BA46" s="144"/>
      <c r="BB46" s="144"/>
      <c r="BF46" s="20"/>
      <c r="BG46" s="20"/>
      <c r="BH46" s="20"/>
      <c r="BI46" s="20"/>
      <c r="BJ46" s="20"/>
    </row>
    <row r="47" spans="1:62" ht="12" customHeight="1" x14ac:dyDescent="0.2">
      <c r="A47" s="57"/>
      <c r="B47" s="316"/>
      <c r="C47" s="352"/>
      <c r="D47" s="65" t="s">
        <v>81</v>
      </c>
      <c r="E47" s="66"/>
      <c r="F47" s="66"/>
      <c r="G47" s="67"/>
      <c r="H47" s="66"/>
      <c r="I47" s="66"/>
      <c r="J47" s="66"/>
      <c r="K47" s="68"/>
      <c r="L47" s="66"/>
      <c r="M47" s="60" t="s">
        <v>82</v>
      </c>
      <c r="N47" s="148" t="s">
        <v>450</v>
      </c>
      <c r="O47" s="149"/>
      <c r="P47" s="149"/>
      <c r="Q47" s="150"/>
      <c r="R47" s="305">
        <f>IF(R44="","",ROUND(R44*R45,2))</f>
        <v>1.1000000000000001</v>
      </c>
      <c r="S47" s="305"/>
      <c r="T47" s="305"/>
      <c r="U47" s="305"/>
      <c r="V47" s="305"/>
      <c r="W47" s="305"/>
      <c r="X47" s="305">
        <f>IF(X44="","",ROUND(X44*X45,2))</f>
        <v>1.1000000000000001</v>
      </c>
      <c r="Y47" s="305"/>
      <c r="Z47" s="305"/>
      <c r="AA47" s="305"/>
      <c r="AB47" s="305">
        <f>IF(AB44="","",ROUND(AB44*AB45,2))</f>
        <v>1.1000000000000001</v>
      </c>
      <c r="AC47" s="305"/>
      <c r="AD47" s="305"/>
      <c r="AE47" s="305"/>
      <c r="AF47" s="305">
        <f>IF(AF44="","",ROUND(AF44*AF45,2))</f>
        <v>1.1000000000000001</v>
      </c>
      <c r="AG47" s="305"/>
      <c r="AH47" s="305"/>
      <c r="AI47" s="305"/>
      <c r="AJ47" s="364" t="s">
        <v>450</v>
      </c>
      <c r="AK47" s="365"/>
      <c r="AL47" s="364">
        <f>IF(AL44="","",ROUND(AL44*AL45,2))</f>
        <v>1.1599999999999999</v>
      </c>
      <c r="AM47" s="365"/>
      <c r="AN47" s="57"/>
      <c r="AO47" s="31"/>
      <c r="AP47" s="36"/>
      <c r="AS47" s="330"/>
      <c r="AT47" s="330"/>
      <c r="AU47" s="32"/>
      <c r="AV47" s="32"/>
      <c r="AX47" s="20" t="s">
        <v>516</v>
      </c>
    </row>
    <row r="48" spans="1:62" ht="12" customHeight="1" x14ac:dyDescent="0.2">
      <c r="A48" s="55"/>
      <c r="B48" s="316"/>
      <c r="C48" s="61" t="s">
        <v>83</v>
      </c>
      <c r="D48" s="62"/>
      <c r="E48" s="62"/>
      <c r="F48" s="69"/>
      <c r="G48" s="69"/>
      <c r="H48" s="69"/>
      <c r="I48" s="69"/>
      <c r="J48" s="69"/>
      <c r="K48" s="70"/>
      <c r="L48" s="71" t="s">
        <v>17</v>
      </c>
      <c r="M48" s="325" t="s">
        <v>87</v>
      </c>
      <c r="N48" s="342" t="str">
        <f>N40</f>
        <v/>
      </c>
      <c r="O48" s="343"/>
      <c r="P48" s="343"/>
      <c r="Q48" s="344"/>
      <c r="R48" s="324">
        <f>SUM(R15,R26,R40)</f>
        <v>503</v>
      </c>
      <c r="S48" s="323"/>
      <c r="T48" s="323"/>
      <c r="U48" s="323"/>
      <c r="V48" s="323"/>
      <c r="W48" s="325"/>
      <c r="X48" s="324">
        <f>SUM(X15,X26,X40)</f>
        <v>1034</v>
      </c>
      <c r="Y48" s="323"/>
      <c r="Z48" s="323"/>
      <c r="AA48" s="325"/>
      <c r="AB48" s="324">
        <f>SUM(AB15,AB26,AB40)</f>
        <v>656</v>
      </c>
      <c r="AC48" s="323"/>
      <c r="AD48" s="323"/>
      <c r="AE48" s="325"/>
      <c r="AF48" s="324">
        <f>SUM(AF15,AF26,AF40)</f>
        <v>572</v>
      </c>
      <c r="AG48" s="323"/>
      <c r="AH48" s="323"/>
      <c r="AI48" s="325"/>
      <c r="AJ48" s="366"/>
      <c r="AK48" s="366"/>
      <c r="AL48" s="306">
        <f>SUM(AJ15,AL40)</f>
        <v>660</v>
      </c>
      <c r="AM48" s="306"/>
      <c r="AN48" s="55"/>
      <c r="AO48" s="31"/>
      <c r="AS48" s="330"/>
      <c r="AT48" s="330"/>
      <c r="AU48" s="32"/>
      <c r="AV48" s="32"/>
      <c r="AX48" s="20" t="s">
        <v>517</v>
      </c>
      <c r="AZ48" s="20" t="s">
        <v>498</v>
      </c>
      <c r="BA48" s="39">
        <v>30</v>
      </c>
      <c r="BB48" s="39">
        <v>30</v>
      </c>
      <c r="BG48" s="20"/>
      <c r="BH48" s="20"/>
      <c r="BI48" s="20"/>
      <c r="BJ48" s="20"/>
    </row>
    <row r="49" spans="1:62" ht="12" customHeight="1" x14ac:dyDescent="0.2">
      <c r="A49" s="55"/>
      <c r="B49" s="316"/>
      <c r="C49" s="63" t="s">
        <v>84</v>
      </c>
      <c r="D49" s="64"/>
      <c r="E49" s="64"/>
      <c r="F49" s="72"/>
      <c r="G49" s="72"/>
      <c r="H49" s="72"/>
      <c r="I49" s="72"/>
      <c r="J49" s="72"/>
      <c r="K49" s="73"/>
      <c r="L49" s="74"/>
      <c r="M49" s="267"/>
      <c r="N49" s="345"/>
      <c r="O49" s="346"/>
      <c r="P49" s="346"/>
      <c r="Q49" s="347"/>
      <c r="R49" s="266"/>
      <c r="S49" s="291"/>
      <c r="T49" s="291"/>
      <c r="U49" s="291"/>
      <c r="V49" s="291"/>
      <c r="W49" s="267"/>
      <c r="X49" s="266"/>
      <c r="Y49" s="291"/>
      <c r="Z49" s="291"/>
      <c r="AA49" s="267"/>
      <c r="AB49" s="266"/>
      <c r="AC49" s="291"/>
      <c r="AD49" s="291"/>
      <c r="AE49" s="267"/>
      <c r="AF49" s="266"/>
      <c r="AG49" s="291"/>
      <c r="AH49" s="291"/>
      <c r="AI49" s="267"/>
      <c r="AJ49" s="366"/>
      <c r="AK49" s="366"/>
      <c r="AL49" s="306"/>
      <c r="AM49" s="306"/>
      <c r="AN49" s="55"/>
      <c r="AO49" s="31"/>
      <c r="AP49" s="29"/>
      <c r="AQ49" s="36"/>
      <c r="AS49" s="330"/>
      <c r="AT49" s="330"/>
      <c r="AU49" s="32"/>
      <c r="AV49" s="32"/>
      <c r="AX49" s="20" t="s">
        <v>518</v>
      </c>
      <c r="AZ49" s="20" t="s">
        <v>502</v>
      </c>
      <c r="BA49" s="39">
        <v>80</v>
      </c>
      <c r="BB49" s="39">
        <v>75</v>
      </c>
      <c r="BF49" s="20"/>
      <c r="BG49" s="20" t="s">
        <v>451</v>
      </c>
      <c r="BH49" s="20"/>
      <c r="BI49" s="20"/>
      <c r="BJ49" s="20"/>
    </row>
    <row r="50" spans="1:62" ht="12" customHeight="1" x14ac:dyDescent="0.2">
      <c r="A50" s="55"/>
      <c r="B50" s="316"/>
      <c r="C50" s="61" t="s">
        <v>85</v>
      </c>
      <c r="D50" s="62"/>
      <c r="E50" s="62"/>
      <c r="F50" s="69"/>
      <c r="G50" s="69"/>
      <c r="H50" s="69"/>
      <c r="I50" s="69"/>
      <c r="J50" s="69"/>
      <c r="K50" s="70"/>
      <c r="L50" s="71" t="s">
        <v>17</v>
      </c>
      <c r="M50" s="325" t="s">
        <v>88</v>
      </c>
      <c r="N50" s="342">
        <f>SUM(N37,N42)</f>
        <v>472</v>
      </c>
      <c r="O50" s="343"/>
      <c r="P50" s="343"/>
      <c r="Q50" s="344"/>
      <c r="R50" s="324">
        <f>SUM(R21,R29,R37,R42)</f>
        <v>2654</v>
      </c>
      <c r="S50" s="323"/>
      <c r="T50" s="323"/>
      <c r="U50" s="323"/>
      <c r="V50" s="323"/>
      <c r="W50" s="325"/>
      <c r="X50" s="324">
        <f>SUM(X21,X29,X37,X42)</f>
        <v>2704</v>
      </c>
      <c r="Y50" s="323"/>
      <c r="Z50" s="323"/>
      <c r="AA50" s="325"/>
      <c r="AB50" s="324">
        <f>SUM(AB21,AB29,AB37,AB42)</f>
        <v>2755</v>
      </c>
      <c r="AC50" s="323"/>
      <c r="AD50" s="323"/>
      <c r="AE50" s="325"/>
      <c r="AF50" s="324">
        <f>SUM(AF21,AF29,AF37,AF42)</f>
        <v>2856</v>
      </c>
      <c r="AG50" s="323"/>
      <c r="AH50" s="323"/>
      <c r="AI50" s="325"/>
      <c r="AJ50" s="306">
        <f>AJ42</f>
        <v>37</v>
      </c>
      <c r="AK50" s="306"/>
      <c r="AL50" s="306">
        <f>SUM(AJ21,AL42)</f>
        <v>711</v>
      </c>
      <c r="AM50" s="306"/>
      <c r="AN50" s="55"/>
      <c r="AO50" s="31"/>
      <c r="AS50" s="330"/>
      <c r="AT50" s="330"/>
      <c r="AU50" s="32"/>
      <c r="AV50" s="32"/>
      <c r="AX50" s="20" t="s">
        <v>519</v>
      </c>
      <c r="AZ50" s="20" t="s">
        <v>502</v>
      </c>
      <c r="BA50" s="39">
        <v>70</v>
      </c>
      <c r="BB50" s="39">
        <v>70</v>
      </c>
      <c r="BF50" s="20"/>
      <c r="BG50" s="36" t="s">
        <v>452</v>
      </c>
      <c r="BH50" s="20"/>
      <c r="BI50" s="20"/>
      <c r="BJ50" s="20"/>
    </row>
    <row r="51" spans="1:62" ht="12" customHeight="1" x14ac:dyDescent="0.2">
      <c r="A51" s="55"/>
      <c r="B51" s="316"/>
      <c r="C51" s="63" t="s">
        <v>86</v>
      </c>
      <c r="D51" s="64"/>
      <c r="E51" s="64"/>
      <c r="F51" s="72"/>
      <c r="G51" s="72"/>
      <c r="H51" s="72"/>
      <c r="I51" s="72"/>
      <c r="J51" s="72"/>
      <c r="K51" s="73"/>
      <c r="L51" s="74"/>
      <c r="M51" s="267"/>
      <c r="N51" s="345"/>
      <c r="O51" s="346"/>
      <c r="P51" s="346"/>
      <c r="Q51" s="347"/>
      <c r="R51" s="266"/>
      <c r="S51" s="291"/>
      <c r="T51" s="291"/>
      <c r="U51" s="291"/>
      <c r="V51" s="291"/>
      <c r="W51" s="267"/>
      <c r="X51" s="266"/>
      <c r="Y51" s="291"/>
      <c r="Z51" s="291"/>
      <c r="AA51" s="267"/>
      <c r="AB51" s="266"/>
      <c r="AC51" s="291"/>
      <c r="AD51" s="291"/>
      <c r="AE51" s="267"/>
      <c r="AF51" s="266"/>
      <c r="AG51" s="291"/>
      <c r="AH51" s="291"/>
      <c r="AI51" s="267"/>
      <c r="AJ51" s="306"/>
      <c r="AK51" s="306"/>
      <c r="AL51" s="306"/>
      <c r="AM51" s="306"/>
      <c r="AN51" s="55"/>
      <c r="AO51" s="31"/>
      <c r="AP51" s="29"/>
      <c r="AS51" s="330"/>
      <c r="AT51" s="330"/>
      <c r="AU51" s="129"/>
      <c r="AV51" s="32"/>
      <c r="BE51" s="31"/>
      <c r="BG51" s="20" t="s">
        <v>448</v>
      </c>
      <c r="BH51" s="20"/>
      <c r="BI51" s="20"/>
      <c r="BJ51" s="20"/>
    </row>
    <row r="52" spans="1:62" ht="12" customHeight="1" x14ac:dyDescent="0.2">
      <c r="A52" s="55"/>
      <c r="B52" s="316"/>
      <c r="C52" s="58" t="s">
        <v>89</v>
      </c>
      <c r="D52" s="59"/>
      <c r="E52" s="59"/>
      <c r="F52" s="66"/>
      <c r="G52" s="66"/>
      <c r="H52" s="66"/>
      <c r="I52" s="66"/>
      <c r="J52" s="66"/>
      <c r="K52" s="75"/>
      <c r="L52" s="76" t="s">
        <v>17</v>
      </c>
      <c r="M52" s="83" t="s">
        <v>92</v>
      </c>
      <c r="N52" s="348">
        <f>SUM(N48:Q51)</f>
        <v>472</v>
      </c>
      <c r="O52" s="348"/>
      <c r="P52" s="348"/>
      <c r="Q52" s="348"/>
      <c r="R52" s="306">
        <f>SUM(R48:W51)</f>
        <v>3157</v>
      </c>
      <c r="S52" s="306"/>
      <c r="T52" s="306"/>
      <c r="U52" s="306"/>
      <c r="V52" s="306"/>
      <c r="W52" s="306"/>
      <c r="X52" s="306">
        <f>SUM(X48:AA51)</f>
        <v>3738</v>
      </c>
      <c r="Y52" s="306"/>
      <c r="Z52" s="306"/>
      <c r="AA52" s="306"/>
      <c r="AB52" s="306">
        <f>SUM(AB48:AE51)</f>
        <v>3411</v>
      </c>
      <c r="AC52" s="306"/>
      <c r="AD52" s="306"/>
      <c r="AE52" s="306"/>
      <c r="AF52" s="148">
        <f>SUM(AF48:AI51)</f>
        <v>3428</v>
      </c>
      <c r="AG52" s="149"/>
      <c r="AH52" s="149"/>
      <c r="AI52" s="150"/>
      <c r="AJ52" s="149">
        <f>SUM(AJ48:AK51)</f>
        <v>37</v>
      </c>
      <c r="AK52" s="150"/>
      <c r="AL52" s="149">
        <f>SUM(AL48:AM51)</f>
        <v>1371</v>
      </c>
      <c r="AM52" s="150"/>
      <c r="AN52" s="55"/>
      <c r="AO52" s="31"/>
      <c r="AS52" s="330"/>
      <c r="AT52" s="330"/>
      <c r="AU52" s="129"/>
      <c r="AV52" s="32"/>
      <c r="AX52" s="31" t="s">
        <v>520</v>
      </c>
      <c r="AY52" s="31"/>
      <c r="AZ52" s="31"/>
      <c r="BA52" s="84">
        <f>ROUND(MAX(R53:AI53)/(MAX(R53:AI53)+N53),2)</f>
        <v>0.9</v>
      </c>
      <c r="BB52" s="84">
        <f>ROUND(AL53/(AL53+AJ53),2)</f>
        <v>0.98</v>
      </c>
      <c r="BD52" s="22"/>
      <c r="BE52" s="22"/>
      <c r="BG52" s="20"/>
      <c r="BH52" s="20"/>
      <c r="BI52" s="20"/>
      <c r="BJ52" s="20" t="s">
        <v>460</v>
      </c>
    </row>
    <row r="53" spans="1:62" ht="12" customHeight="1" x14ac:dyDescent="0.2">
      <c r="A53" s="55"/>
      <c r="B53" s="316"/>
      <c r="C53" s="58" t="s">
        <v>90</v>
      </c>
      <c r="D53" s="59"/>
      <c r="E53" s="59"/>
      <c r="F53" s="66"/>
      <c r="G53" s="66"/>
      <c r="H53" s="66"/>
      <c r="I53" s="66"/>
      <c r="J53" s="66"/>
      <c r="K53" s="75"/>
      <c r="L53" s="76" t="s">
        <v>17</v>
      </c>
      <c r="M53" s="83" t="s">
        <v>91</v>
      </c>
      <c r="N53" s="348">
        <f>N52</f>
        <v>472</v>
      </c>
      <c r="O53" s="348"/>
      <c r="P53" s="348"/>
      <c r="Q53" s="348"/>
      <c r="R53" s="306">
        <f>ROUND(R52*R47,0)</f>
        <v>3473</v>
      </c>
      <c r="S53" s="306"/>
      <c r="T53" s="306"/>
      <c r="U53" s="306"/>
      <c r="V53" s="306"/>
      <c r="W53" s="306"/>
      <c r="X53" s="306">
        <f>ROUND(X52*X47,0)</f>
        <v>4112</v>
      </c>
      <c r="Y53" s="306"/>
      <c r="Z53" s="306"/>
      <c r="AA53" s="306"/>
      <c r="AB53" s="306">
        <f t="shared" ref="AB53" si="23">ROUND(AB52*AB47,0)</f>
        <v>3752</v>
      </c>
      <c r="AC53" s="306"/>
      <c r="AD53" s="306"/>
      <c r="AE53" s="306"/>
      <c r="AF53" s="148">
        <f>ROUND(AF52*AF47,0)</f>
        <v>3771</v>
      </c>
      <c r="AG53" s="149"/>
      <c r="AH53" s="149"/>
      <c r="AI53" s="150"/>
      <c r="AJ53" s="149">
        <f>AJ52</f>
        <v>37</v>
      </c>
      <c r="AK53" s="150"/>
      <c r="AL53" s="149">
        <f>ROUND(AL52*AL47,0)</f>
        <v>1590</v>
      </c>
      <c r="AM53" s="150"/>
      <c r="AN53" s="55"/>
      <c r="AO53" s="31"/>
      <c r="AQ53" s="31"/>
      <c r="AR53" s="31"/>
      <c r="AS53" s="31"/>
      <c r="AT53" s="36"/>
      <c r="AU53" s="38" t="s">
        <v>410</v>
      </c>
      <c r="AV53" s="30">
        <f>IF(SUMPRODUCT(AU46:AU52,AV46:AV52)=0,"",ROUND(SUMPRODUCT(AU46:AU52,AV46:AV52),0))</f>
        <v>507</v>
      </c>
      <c r="AW53" s="29"/>
      <c r="AX53" s="31"/>
      <c r="AY53" s="36"/>
      <c r="BA53" s="29"/>
      <c r="BB53" s="31"/>
      <c r="BC53" s="36"/>
      <c r="BF53" s="20"/>
      <c r="BG53" s="20"/>
      <c r="BH53" s="20"/>
      <c r="BI53" s="20"/>
      <c r="BJ53" s="20"/>
    </row>
    <row r="54" spans="1:62" ht="12" customHeight="1" x14ac:dyDescent="0.2">
      <c r="A54" s="55"/>
      <c r="B54" s="316"/>
      <c r="C54" s="58" t="s">
        <v>94</v>
      </c>
      <c r="D54" s="59"/>
      <c r="E54" s="59"/>
      <c r="F54" s="66"/>
      <c r="G54" s="66"/>
      <c r="H54" s="66"/>
      <c r="I54" s="66"/>
      <c r="J54" s="66"/>
      <c r="K54" s="75"/>
      <c r="L54" s="76" t="s">
        <v>17</v>
      </c>
      <c r="M54" s="60" t="s">
        <v>93</v>
      </c>
      <c r="N54" s="353"/>
      <c r="O54" s="354"/>
      <c r="P54" s="354"/>
      <c r="Q54" s="355"/>
      <c r="R54" s="375">
        <f>R53+$N53</f>
        <v>3945</v>
      </c>
      <c r="S54" s="375"/>
      <c r="T54" s="375"/>
      <c r="U54" s="375"/>
      <c r="V54" s="375"/>
      <c r="W54" s="375"/>
      <c r="X54" s="375">
        <f>X53+$N53</f>
        <v>4584</v>
      </c>
      <c r="Y54" s="375"/>
      <c r="Z54" s="375"/>
      <c r="AA54" s="375"/>
      <c r="AB54" s="375">
        <f>AB53+$N53</f>
        <v>4224</v>
      </c>
      <c r="AC54" s="375"/>
      <c r="AD54" s="375"/>
      <c r="AE54" s="375"/>
      <c r="AF54" s="145">
        <f>AF53+$N53</f>
        <v>4243</v>
      </c>
      <c r="AG54" s="146"/>
      <c r="AH54" s="146"/>
      <c r="AI54" s="147"/>
      <c r="AJ54" s="145">
        <f>AJ53+AL53</f>
        <v>1627</v>
      </c>
      <c r="AK54" s="146"/>
      <c r="AL54" s="146"/>
      <c r="AM54" s="147"/>
      <c r="AN54" s="55"/>
      <c r="AO54" s="31"/>
      <c r="AP54" s="31"/>
      <c r="AQ54" s="31"/>
      <c r="BB54" s="33"/>
      <c r="BF54" s="20"/>
      <c r="BG54" s="33"/>
      <c r="BH54" s="20"/>
      <c r="BI54" s="20"/>
      <c r="BJ54" s="20"/>
    </row>
    <row r="55" spans="1:62" ht="12" customHeight="1" x14ac:dyDescent="0.2">
      <c r="A55" s="55"/>
      <c r="B55" s="316"/>
      <c r="C55" s="58" t="s">
        <v>95</v>
      </c>
      <c r="D55" s="59"/>
      <c r="E55" s="59"/>
      <c r="F55" s="66"/>
      <c r="G55" s="66"/>
      <c r="H55" s="66"/>
      <c r="I55" s="66"/>
      <c r="J55" s="66"/>
      <c r="K55" s="75"/>
      <c r="L55" s="76" t="s">
        <v>525</v>
      </c>
      <c r="M55" s="83" t="s">
        <v>96</v>
      </c>
      <c r="N55" s="356"/>
      <c r="O55" s="356"/>
      <c r="P55" s="356"/>
      <c r="Q55" s="356"/>
      <c r="R55" s="374">
        <f>ROUND(R54/$D5,0)</f>
        <v>70</v>
      </c>
      <c r="S55" s="374"/>
      <c r="T55" s="374"/>
      <c r="U55" s="374"/>
      <c r="V55" s="374"/>
      <c r="W55" s="374"/>
      <c r="X55" s="374">
        <f>ROUND(X54/$D5,0)</f>
        <v>81</v>
      </c>
      <c r="Y55" s="374"/>
      <c r="Z55" s="374"/>
      <c r="AA55" s="374"/>
      <c r="AB55" s="374">
        <f t="shared" ref="AB55" si="24">ROUND(AB54/$D5,0)</f>
        <v>75</v>
      </c>
      <c r="AC55" s="374"/>
      <c r="AD55" s="374"/>
      <c r="AE55" s="374"/>
      <c r="AF55" s="148">
        <f>ROUND(AF54/$D5,0)</f>
        <v>75</v>
      </c>
      <c r="AG55" s="149"/>
      <c r="AH55" s="149"/>
      <c r="AI55" s="150"/>
      <c r="AJ55" s="148">
        <f>ROUND(AJ54/$D5,0)</f>
        <v>29</v>
      </c>
      <c r="AK55" s="149"/>
      <c r="AL55" s="149"/>
      <c r="AM55" s="150"/>
      <c r="AN55" s="55"/>
      <c r="AO55" s="31"/>
      <c r="BB55" s="33"/>
    </row>
    <row r="56" spans="1:62" ht="12" customHeight="1" x14ac:dyDescent="0.2">
      <c r="A56" s="55"/>
      <c r="B56" s="324" t="s">
        <v>97</v>
      </c>
      <c r="C56" s="323"/>
      <c r="D56" s="323"/>
      <c r="E56" s="323"/>
      <c r="F56" s="323"/>
      <c r="G56" s="323"/>
      <c r="H56" s="323"/>
      <c r="I56" s="323"/>
      <c r="J56" s="323"/>
      <c r="K56" s="323"/>
      <c r="L56" s="323"/>
      <c r="M56" s="323"/>
      <c r="N56" s="323"/>
      <c r="O56" s="323"/>
      <c r="P56" s="323"/>
      <c r="Q56" s="325"/>
      <c r="R56" s="324"/>
      <c r="S56" s="323"/>
      <c r="T56" s="323"/>
      <c r="U56" s="323"/>
      <c r="V56" s="323"/>
      <c r="W56" s="323"/>
      <c r="X56" s="323"/>
      <c r="Y56" s="323"/>
      <c r="Z56" s="323"/>
      <c r="AA56" s="323"/>
      <c r="AB56" s="323"/>
      <c r="AC56" s="323"/>
      <c r="AD56" s="323"/>
      <c r="AE56" s="323"/>
      <c r="AF56" s="323"/>
      <c r="AG56" s="323"/>
      <c r="AH56" s="323"/>
      <c r="AI56" s="323"/>
      <c r="AJ56" s="323"/>
      <c r="AK56" s="323"/>
      <c r="AL56" s="323"/>
      <c r="AM56" s="325"/>
      <c r="AN56" s="55"/>
      <c r="AO56" s="31"/>
    </row>
    <row r="57" spans="1:62" ht="12" customHeight="1" x14ac:dyDescent="0.2">
      <c r="A57" s="55"/>
      <c r="B57" s="266"/>
      <c r="C57" s="291"/>
      <c r="D57" s="291"/>
      <c r="E57" s="291"/>
      <c r="F57" s="291"/>
      <c r="G57" s="291"/>
      <c r="H57" s="291"/>
      <c r="I57" s="291"/>
      <c r="J57" s="291"/>
      <c r="K57" s="291"/>
      <c r="L57" s="291"/>
      <c r="M57" s="291"/>
      <c r="N57" s="291"/>
      <c r="O57" s="291"/>
      <c r="P57" s="291"/>
      <c r="Q57" s="267"/>
      <c r="R57" s="266"/>
      <c r="S57" s="291"/>
      <c r="T57" s="291"/>
      <c r="U57" s="291"/>
      <c r="V57" s="291"/>
      <c r="W57" s="291"/>
      <c r="X57" s="291"/>
      <c r="Y57" s="291"/>
      <c r="Z57" s="291"/>
      <c r="AA57" s="291"/>
      <c r="AB57" s="291"/>
      <c r="AC57" s="291"/>
      <c r="AD57" s="291"/>
      <c r="AE57" s="291"/>
      <c r="AF57" s="291"/>
      <c r="AG57" s="291"/>
      <c r="AH57" s="291"/>
      <c r="AI57" s="291"/>
      <c r="AJ57" s="291"/>
      <c r="AK57" s="291"/>
      <c r="AL57" s="291"/>
      <c r="AM57" s="267"/>
      <c r="AN57" s="55"/>
      <c r="AO57" s="31"/>
      <c r="AQ57" s="31"/>
      <c r="AR57" s="31"/>
      <c r="AW57" s="33"/>
      <c r="AX57" s="31"/>
      <c r="AY57" s="36"/>
      <c r="BA57" s="33"/>
      <c r="BB57" s="31"/>
      <c r="BC57" s="36"/>
    </row>
    <row r="58" spans="1:62" ht="12" customHeight="1" x14ac:dyDescent="0.2">
      <c r="A58" s="55"/>
      <c r="B58" s="77"/>
      <c r="C58" s="77"/>
      <c r="D58" s="77"/>
      <c r="E58" s="77"/>
      <c r="F58" s="77"/>
      <c r="G58" s="77"/>
      <c r="H58" s="77"/>
      <c r="I58" s="77"/>
      <c r="J58" s="77"/>
      <c r="K58" s="77"/>
      <c r="L58" s="77"/>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31"/>
      <c r="AP58" s="31"/>
      <c r="AQ58" s="31"/>
      <c r="AR58" s="31"/>
      <c r="AT58" s="36"/>
    </row>
    <row r="59" spans="1:62" ht="12" customHeight="1" x14ac:dyDescent="0.2">
      <c r="A59" s="55"/>
      <c r="B59" s="78"/>
      <c r="C59" s="78"/>
      <c r="D59" s="57"/>
      <c r="E59" s="57"/>
      <c r="F59" s="57"/>
      <c r="G59" s="57"/>
      <c r="H59" s="57"/>
      <c r="I59" s="57"/>
      <c r="J59" s="57"/>
      <c r="K59" s="57"/>
      <c r="L59" s="57"/>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31"/>
      <c r="AP59" s="31"/>
      <c r="AQ59" s="31"/>
      <c r="AR59" s="31"/>
      <c r="AS59" s="31"/>
      <c r="AT59" s="36"/>
    </row>
    <row r="60" spans="1:62" ht="12" customHeight="1" x14ac:dyDescent="0.2">
      <c r="A60" s="55"/>
      <c r="B60" s="78"/>
      <c r="C60" s="78"/>
      <c r="D60" s="79"/>
      <c r="E60" s="79"/>
      <c r="F60" s="79"/>
      <c r="G60" s="79"/>
      <c r="H60" s="79"/>
      <c r="I60" s="79"/>
      <c r="J60" s="79"/>
      <c r="K60" s="79"/>
      <c r="L60" s="79"/>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31"/>
      <c r="AP60" s="31"/>
      <c r="AQ60" s="31"/>
      <c r="AR60" s="31"/>
      <c r="AS60" s="31"/>
      <c r="AT60" s="36"/>
    </row>
    <row r="61" spans="1:62" ht="12" customHeight="1" x14ac:dyDescent="0.2">
      <c r="A61" s="55"/>
      <c r="B61" s="78"/>
      <c r="C61" s="78"/>
      <c r="D61" s="79"/>
      <c r="E61" s="79"/>
      <c r="F61" s="79"/>
      <c r="G61" s="79"/>
      <c r="H61" s="79"/>
      <c r="I61" s="79"/>
      <c r="J61" s="79"/>
      <c r="K61" s="79"/>
      <c r="L61" s="79"/>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31"/>
      <c r="AP61" s="31"/>
      <c r="AQ61" s="31"/>
      <c r="AR61" s="31"/>
      <c r="AS61" s="31"/>
      <c r="AT61" s="33"/>
      <c r="AU61" s="31"/>
      <c r="AV61" s="36"/>
    </row>
    <row r="62" spans="1:62" ht="12" customHeight="1" x14ac:dyDescent="0.2">
      <c r="A62" s="55"/>
      <c r="B62" s="78"/>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31"/>
      <c r="AP62" s="31"/>
      <c r="AQ62" s="31"/>
      <c r="AR62" s="31"/>
      <c r="AS62" s="31"/>
      <c r="AT62" s="33"/>
      <c r="AU62" s="31"/>
      <c r="AV62" s="36"/>
    </row>
    <row r="63" spans="1:62" ht="12" customHeight="1" x14ac:dyDescent="0.2">
      <c r="A63" s="55"/>
      <c r="B63" s="78"/>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P63" s="31"/>
      <c r="AQ63" s="31"/>
      <c r="AR63" s="31"/>
      <c r="AS63" s="31"/>
      <c r="AT63" s="36"/>
    </row>
    <row r="64" spans="1:62" ht="12" customHeight="1" x14ac:dyDescent="0.2">
      <c r="A64" s="55"/>
      <c r="B64" s="78"/>
      <c r="P64" s="55"/>
      <c r="Q64" s="55"/>
      <c r="R64" s="55"/>
      <c r="S64" s="55"/>
      <c r="T64" s="55"/>
      <c r="U64" s="55"/>
      <c r="V64" s="55"/>
      <c r="W64" s="55"/>
      <c r="X64" s="55"/>
      <c r="Y64" s="55"/>
      <c r="Z64" s="55"/>
      <c r="AA64" s="55"/>
      <c r="AB64" s="55"/>
      <c r="AC64" s="55"/>
      <c r="AD64" s="55"/>
      <c r="AE64" s="55"/>
      <c r="AF64" s="55"/>
      <c r="AG64" s="55"/>
      <c r="AH64" s="80"/>
      <c r="AI64" s="80"/>
      <c r="AJ64" s="80"/>
      <c r="AK64" s="80"/>
      <c r="AL64" s="80"/>
      <c r="AM64" s="55"/>
      <c r="AN64" s="55"/>
      <c r="AS64" s="31"/>
      <c r="AT64" s="36"/>
    </row>
    <row r="65" spans="1:46" ht="12" customHeight="1" x14ac:dyDescent="0.2">
      <c r="A65" s="55"/>
      <c r="B65" s="78"/>
      <c r="P65" s="55"/>
      <c r="Q65" s="55"/>
      <c r="R65" s="55"/>
      <c r="S65" s="55"/>
      <c r="T65" s="55"/>
      <c r="U65" s="55"/>
      <c r="V65" s="55"/>
      <c r="W65" s="55"/>
      <c r="X65" s="55"/>
      <c r="Y65" s="55"/>
      <c r="Z65" s="55"/>
      <c r="AA65" s="55"/>
      <c r="AB65" s="55"/>
      <c r="AC65" s="55"/>
      <c r="AD65" s="55"/>
      <c r="AE65" s="55"/>
      <c r="AF65" s="55"/>
      <c r="AG65" s="55"/>
      <c r="AH65" s="80"/>
      <c r="AI65" s="80"/>
      <c r="AJ65" s="80"/>
      <c r="AK65" s="80"/>
      <c r="AL65" s="80"/>
      <c r="AM65" s="55"/>
      <c r="AN65" s="55"/>
      <c r="AS65" s="31"/>
      <c r="AT65" s="36"/>
    </row>
    <row r="66" spans="1:46" ht="12" customHeight="1" x14ac:dyDescent="0.2">
      <c r="C66" s="57"/>
      <c r="G66" s="81"/>
      <c r="H66" s="57"/>
      <c r="AS66" s="31"/>
    </row>
    <row r="67" spans="1:46" ht="12" customHeight="1" x14ac:dyDescent="0.2">
      <c r="H67" s="57"/>
      <c r="AS67" s="31"/>
    </row>
    <row r="68" spans="1:46" ht="12" customHeight="1" x14ac:dyDescent="0.2">
      <c r="AS68" s="31"/>
    </row>
    <row r="69" spans="1:46" ht="12" customHeight="1" x14ac:dyDescent="0.2">
      <c r="AS69" s="31"/>
    </row>
  </sheetData>
  <mergeCells count="459">
    <mergeCell ref="AX28:BB28"/>
    <mergeCell ref="AV28:AV29"/>
    <mergeCell ref="AW28:AW29"/>
    <mergeCell ref="AU2:AV2"/>
    <mergeCell ref="AX2:BB2"/>
    <mergeCell ref="AX19:BB19"/>
    <mergeCell ref="AS18:AT18"/>
    <mergeCell ref="R55:W55"/>
    <mergeCell ref="X55:AA55"/>
    <mergeCell ref="AB55:AE55"/>
    <mergeCell ref="AF55:AI55"/>
    <mergeCell ref="R54:W54"/>
    <mergeCell ref="X54:AA54"/>
    <mergeCell ref="AB54:AE54"/>
    <mergeCell ref="AF54:AI54"/>
    <mergeCell ref="R53:W53"/>
    <mergeCell ref="X53:AA53"/>
    <mergeCell ref="AB53:AE53"/>
    <mergeCell ref="AF53:AI53"/>
    <mergeCell ref="AJ53:AK53"/>
    <mergeCell ref="AL53:AM53"/>
    <mergeCell ref="AL50:AM51"/>
    <mergeCell ref="AL47:AM47"/>
    <mergeCell ref="AB42:AE43"/>
    <mergeCell ref="AT41:AU41"/>
    <mergeCell ref="M48:M49"/>
    <mergeCell ref="AJ50:AK51"/>
    <mergeCell ref="AJ44:AK46"/>
    <mergeCell ref="AL44:AM44"/>
    <mergeCell ref="R45:W46"/>
    <mergeCell ref="X45:AA46"/>
    <mergeCell ref="AB45:AE46"/>
    <mergeCell ref="AF45:AI46"/>
    <mergeCell ref="AL45:AM46"/>
    <mergeCell ref="AJ47:AK47"/>
    <mergeCell ref="AB48:AE49"/>
    <mergeCell ref="AF48:AI49"/>
    <mergeCell ref="AJ48:AK49"/>
    <mergeCell ref="AL48:AM49"/>
    <mergeCell ref="AS49:AT49"/>
    <mergeCell ref="R44:W44"/>
    <mergeCell ref="AS48:AT48"/>
    <mergeCell ref="X42:AA43"/>
    <mergeCell ref="AS47:AT47"/>
    <mergeCell ref="R48:W49"/>
    <mergeCell ref="X48:AA49"/>
    <mergeCell ref="AJ40:AK41"/>
    <mergeCell ref="AL40:AM41"/>
    <mergeCell ref="X52:AA52"/>
    <mergeCell ref="AB52:AE52"/>
    <mergeCell ref="AJ52:AK52"/>
    <mergeCell ref="AL52:AM52"/>
    <mergeCell ref="AS46:AT46"/>
    <mergeCell ref="B56:Q57"/>
    <mergeCell ref="R56:AM57"/>
    <mergeCell ref="B44:B55"/>
    <mergeCell ref="C44:C47"/>
    <mergeCell ref="N53:Q53"/>
    <mergeCell ref="N54:Q54"/>
    <mergeCell ref="N55:Q55"/>
    <mergeCell ref="M50:M51"/>
    <mergeCell ref="R50:W51"/>
    <mergeCell ref="X50:AA51"/>
    <mergeCell ref="X44:AA44"/>
    <mergeCell ref="AB44:AE44"/>
    <mergeCell ref="AF44:AI44"/>
    <mergeCell ref="R47:W47"/>
    <mergeCell ref="X47:AA47"/>
    <mergeCell ref="AB47:AE47"/>
    <mergeCell ref="AF47:AI47"/>
    <mergeCell ref="N44:Q46"/>
    <mergeCell ref="N47:Q47"/>
    <mergeCell ref="AF52:AI52"/>
    <mergeCell ref="AB50:AE51"/>
    <mergeCell ref="AF50:AI51"/>
    <mergeCell ref="R52:W52"/>
    <mergeCell ref="N48:Q49"/>
    <mergeCell ref="N50:Q51"/>
    <mergeCell ref="N52:Q52"/>
    <mergeCell ref="B32:B34"/>
    <mergeCell ref="B37:M37"/>
    <mergeCell ref="N37:Q37"/>
    <mergeCell ref="AF36:AI36"/>
    <mergeCell ref="C32:C34"/>
    <mergeCell ref="D32:M32"/>
    <mergeCell ref="N32:Q33"/>
    <mergeCell ref="R32:AI33"/>
    <mergeCell ref="D33:H33"/>
    <mergeCell ref="I33:M33"/>
    <mergeCell ref="D34:H34"/>
    <mergeCell ref="I34:M34"/>
    <mergeCell ref="N34:Q34"/>
    <mergeCell ref="R34:W34"/>
    <mergeCell ref="X34:AA34"/>
    <mergeCell ref="AB34:AE34"/>
    <mergeCell ref="AF34:AI34"/>
    <mergeCell ref="AS52:AT52"/>
    <mergeCell ref="R37:W37"/>
    <mergeCell ref="X37:AA37"/>
    <mergeCell ref="AB37:AE37"/>
    <mergeCell ref="AF37:AI37"/>
    <mergeCell ref="AS51:AT51"/>
    <mergeCell ref="B35:B36"/>
    <mergeCell ref="C35:C36"/>
    <mergeCell ref="R35:AI35"/>
    <mergeCell ref="R36:W36"/>
    <mergeCell ref="X36:AA36"/>
    <mergeCell ref="AB36:AE36"/>
    <mergeCell ref="F39:G39"/>
    <mergeCell ref="H39:I39"/>
    <mergeCell ref="J39:K39"/>
    <mergeCell ref="L39:M39"/>
    <mergeCell ref="B38:B43"/>
    <mergeCell ref="C38:E39"/>
    <mergeCell ref="F38:I38"/>
    <mergeCell ref="AS50:AT50"/>
    <mergeCell ref="N38:Q39"/>
    <mergeCell ref="D40:E41"/>
    <mergeCell ref="F40:G41"/>
    <mergeCell ref="H40:I41"/>
    <mergeCell ref="D42:E43"/>
    <mergeCell ref="F42:G43"/>
    <mergeCell ref="H42:I43"/>
    <mergeCell ref="J42:K43"/>
    <mergeCell ref="L42:M43"/>
    <mergeCell ref="N42:Q43"/>
    <mergeCell ref="AF42:AI43"/>
    <mergeCell ref="C40:C41"/>
    <mergeCell ref="C42:C43"/>
    <mergeCell ref="AF40:AI41"/>
    <mergeCell ref="R40:W41"/>
    <mergeCell ref="X40:AA41"/>
    <mergeCell ref="AB40:AE41"/>
    <mergeCell ref="AJ38:AK39"/>
    <mergeCell ref="AL38:AM39"/>
    <mergeCell ref="R38:AI39"/>
    <mergeCell ref="L40:M41"/>
    <mergeCell ref="N40:Q41"/>
    <mergeCell ref="R42:W43"/>
    <mergeCell ref="J40:K41"/>
    <mergeCell ref="AJ42:AK43"/>
    <mergeCell ref="AL42:AM43"/>
    <mergeCell ref="J38:M38"/>
    <mergeCell ref="B30:B31"/>
    <mergeCell ref="C30:C31"/>
    <mergeCell ref="D30:M30"/>
    <mergeCell ref="N30:Q31"/>
    <mergeCell ref="R30:AI30"/>
    <mergeCell ref="X28:Y28"/>
    <mergeCell ref="Z28:AA28"/>
    <mergeCell ref="AB28:AC28"/>
    <mergeCell ref="AD28:AE28"/>
    <mergeCell ref="AF28:AG28"/>
    <mergeCell ref="AH28:AI28"/>
    <mergeCell ref="D31:M31"/>
    <mergeCell ref="R31:W31"/>
    <mergeCell ref="X31:AA31"/>
    <mergeCell ref="AB31:AE31"/>
    <mergeCell ref="AF31:AI31"/>
    <mergeCell ref="B22:B29"/>
    <mergeCell ref="C22:C23"/>
    <mergeCell ref="D22:D23"/>
    <mergeCell ref="E22:F23"/>
    <mergeCell ref="G22:I22"/>
    <mergeCell ref="J22:M22"/>
    <mergeCell ref="N22:Q25"/>
    <mergeCell ref="R22:U22"/>
    <mergeCell ref="X27:Y27"/>
    <mergeCell ref="Z27:AA27"/>
    <mergeCell ref="AB27:AC27"/>
    <mergeCell ref="AD27:AE27"/>
    <mergeCell ref="AF27:AG27"/>
    <mergeCell ref="AH27:AI27"/>
    <mergeCell ref="C27:C29"/>
    <mergeCell ref="E27:F27"/>
    <mergeCell ref="J27:M27"/>
    <mergeCell ref="N27:Q28"/>
    <mergeCell ref="R27:U27"/>
    <mergeCell ref="V27:W27"/>
    <mergeCell ref="E28:F28"/>
    <mergeCell ref="J28:M28"/>
    <mergeCell ref="R28:U28"/>
    <mergeCell ref="V28:W28"/>
    <mergeCell ref="D29:Q29"/>
    <mergeCell ref="R29:W29"/>
    <mergeCell ref="X29:AA29"/>
    <mergeCell ref="AB29:AE29"/>
    <mergeCell ref="AF29:AI29"/>
    <mergeCell ref="AD23:AE23"/>
    <mergeCell ref="AF23:AG23"/>
    <mergeCell ref="AH23:AI23"/>
    <mergeCell ref="C24:C26"/>
    <mergeCell ref="E24:F24"/>
    <mergeCell ref="J24:M24"/>
    <mergeCell ref="R24:U24"/>
    <mergeCell ref="V24:W24"/>
    <mergeCell ref="X24:Y24"/>
    <mergeCell ref="AB25:AC25"/>
    <mergeCell ref="AD25:AE25"/>
    <mergeCell ref="AF25:AG25"/>
    <mergeCell ref="AH25:AI25"/>
    <mergeCell ref="D26:Q26"/>
    <mergeCell ref="R26:W26"/>
    <mergeCell ref="X26:AA26"/>
    <mergeCell ref="AB26:AE26"/>
    <mergeCell ref="AF26:AI26"/>
    <mergeCell ref="E25:F25"/>
    <mergeCell ref="J25:M25"/>
    <mergeCell ref="R25:U25"/>
    <mergeCell ref="V25:W25"/>
    <mergeCell ref="X25:Y25"/>
    <mergeCell ref="Z25:AA25"/>
    <mergeCell ref="AH22:AI22"/>
    <mergeCell ref="AJ22:AM37"/>
    <mergeCell ref="G23:I23"/>
    <mergeCell ref="J23:M23"/>
    <mergeCell ref="R23:U23"/>
    <mergeCell ref="V23:W23"/>
    <mergeCell ref="X23:Y23"/>
    <mergeCell ref="Z23:AA23"/>
    <mergeCell ref="AB23:AC23"/>
    <mergeCell ref="V22:W22"/>
    <mergeCell ref="X22:Y22"/>
    <mergeCell ref="Z22:AA22"/>
    <mergeCell ref="AB22:AC22"/>
    <mergeCell ref="AD22:AE22"/>
    <mergeCell ref="AF22:AG22"/>
    <mergeCell ref="D35:M35"/>
    <mergeCell ref="D36:M36"/>
    <mergeCell ref="N35:Q35"/>
    <mergeCell ref="N36:Q36"/>
    <mergeCell ref="Z24:AA24"/>
    <mergeCell ref="AB24:AC24"/>
    <mergeCell ref="AD24:AE24"/>
    <mergeCell ref="AF24:AG24"/>
    <mergeCell ref="AH24:AI24"/>
    <mergeCell ref="AL19:AM19"/>
    <mergeCell ref="AB19:AC19"/>
    <mergeCell ref="C16:C21"/>
    <mergeCell ref="AD20:AE20"/>
    <mergeCell ref="AF20:AG20"/>
    <mergeCell ref="AH20:AI20"/>
    <mergeCell ref="AL20:AM20"/>
    <mergeCell ref="D21:Q21"/>
    <mergeCell ref="R21:W21"/>
    <mergeCell ref="X21:AA21"/>
    <mergeCell ref="AB21:AE21"/>
    <mergeCell ref="AF21:AI21"/>
    <mergeCell ref="R20:S20"/>
    <mergeCell ref="T20:U20"/>
    <mergeCell ref="V20:W20"/>
    <mergeCell ref="X20:Y20"/>
    <mergeCell ref="Z20:AA20"/>
    <mergeCell ref="AB20:AC20"/>
    <mergeCell ref="AJ21:AM21"/>
    <mergeCell ref="E20:F20"/>
    <mergeCell ref="J20:K20"/>
    <mergeCell ref="L20:M20"/>
    <mergeCell ref="N20:O20"/>
    <mergeCell ref="P20:Q20"/>
    <mergeCell ref="R19:S19"/>
    <mergeCell ref="T18:U18"/>
    <mergeCell ref="V18:W18"/>
    <mergeCell ref="X18:Y18"/>
    <mergeCell ref="Z18:AA18"/>
    <mergeCell ref="AB18:AC18"/>
    <mergeCell ref="AD18:AE18"/>
    <mergeCell ref="AF19:AG19"/>
    <mergeCell ref="AH19:AI19"/>
    <mergeCell ref="T19:U19"/>
    <mergeCell ref="V19:W19"/>
    <mergeCell ref="AL17:AM17"/>
    <mergeCell ref="AD19:AE19"/>
    <mergeCell ref="E18:F18"/>
    <mergeCell ref="J18:K18"/>
    <mergeCell ref="L18:M18"/>
    <mergeCell ref="N18:O18"/>
    <mergeCell ref="P18:Q18"/>
    <mergeCell ref="R18:S18"/>
    <mergeCell ref="T17:U17"/>
    <mergeCell ref="V17:W17"/>
    <mergeCell ref="X17:Y17"/>
    <mergeCell ref="X19:Y19"/>
    <mergeCell ref="Z19:AA19"/>
    <mergeCell ref="Z17:AA17"/>
    <mergeCell ref="AB17:AC17"/>
    <mergeCell ref="AD17:AE17"/>
    <mergeCell ref="AF18:AG18"/>
    <mergeCell ref="AH18:AI18"/>
    <mergeCell ref="AL18:AM18"/>
    <mergeCell ref="E19:F19"/>
    <mergeCell ref="J19:K19"/>
    <mergeCell ref="L19:M19"/>
    <mergeCell ref="N19:O19"/>
    <mergeCell ref="P19:Q19"/>
    <mergeCell ref="V14:W14"/>
    <mergeCell ref="AD16:AE16"/>
    <mergeCell ref="AF16:AG16"/>
    <mergeCell ref="AH16:AI16"/>
    <mergeCell ref="AL16:AM16"/>
    <mergeCell ref="E17:F17"/>
    <mergeCell ref="J17:K17"/>
    <mergeCell ref="L17:M17"/>
    <mergeCell ref="N17:O17"/>
    <mergeCell ref="P17:Q17"/>
    <mergeCell ref="R17:S17"/>
    <mergeCell ref="R16:S16"/>
    <mergeCell ref="T16:U16"/>
    <mergeCell ref="V16:W16"/>
    <mergeCell ref="X16:Y16"/>
    <mergeCell ref="Z16:AA16"/>
    <mergeCell ref="AB16:AC16"/>
    <mergeCell ref="E16:F16"/>
    <mergeCell ref="J16:K16"/>
    <mergeCell ref="L16:M16"/>
    <mergeCell ref="N16:O16"/>
    <mergeCell ref="P16:Q16"/>
    <mergeCell ref="AF17:AG17"/>
    <mergeCell ref="AH17:AI17"/>
    <mergeCell ref="Z13:AA13"/>
    <mergeCell ref="AB13:AC13"/>
    <mergeCell ref="AD13:AE13"/>
    <mergeCell ref="AF13:AG13"/>
    <mergeCell ref="AL14:AM14"/>
    <mergeCell ref="D15:Q15"/>
    <mergeCell ref="R15:W15"/>
    <mergeCell ref="X15:AA15"/>
    <mergeCell ref="AB15:AE15"/>
    <mergeCell ref="AF15:AI15"/>
    <mergeCell ref="AJ15:AM15"/>
    <mergeCell ref="X14:Y14"/>
    <mergeCell ref="Z14:AA14"/>
    <mergeCell ref="AB14:AC14"/>
    <mergeCell ref="AD14:AE14"/>
    <mergeCell ref="AF14:AG14"/>
    <mergeCell ref="AH14:AI14"/>
    <mergeCell ref="E14:F14"/>
    <mergeCell ref="J14:K14"/>
    <mergeCell ref="L14:M14"/>
    <mergeCell ref="N14:O14"/>
    <mergeCell ref="P14:Q14"/>
    <mergeCell ref="R14:S14"/>
    <mergeCell ref="T14:U14"/>
    <mergeCell ref="V11:W11"/>
    <mergeCell ref="X11:Y11"/>
    <mergeCell ref="Z11:AA11"/>
    <mergeCell ref="AB11:AC11"/>
    <mergeCell ref="AF12:AG12"/>
    <mergeCell ref="V13:W13"/>
    <mergeCell ref="AH12:AI12"/>
    <mergeCell ref="AL12:AM12"/>
    <mergeCell ref="E13:F13"/>
    <mergeCell ref="J13:K13"/>
    <mergeCell ref="L13:M13"/>
    <mergeCell ref="N13:O13"/>
    <mergeCell ref="P13:Q13"/>
    <mergeCell ref="R13:S13"/>
    <mergeCell ref="T13:U13"/>
    <mergeCell ref="T12:U12"/>
    <mergeCell ref="V12:W12"/>
    <mergeCell ref="X12:Y12"/>
    <mergeCell ref="Z12:AA12"/>
    <mergeCell ref="AB12:AC12"/>
    <mergeCell ref="AD12:AE12"/>
    <mergeCell ref="AH13:AI13"/>
    <mergeCell ref="AL13:AM13"/>
    <mergeCell ref="X13:Y13"/>
    <mergeCell ref="AH10:AI10"/>
    <mergeCell ref="N9:O9"/>
    <mergeCell ref="P9:Q9"/>
    <mergeCell ref="R9:S9"/>
    <mergeCell ref="T9:U10"/>
    <mergeCell ref="AL10:AM10"/>
    <mergeCell ref="C11:C15"/>
    <mergeCell ref="E11:F11"/>
    <mergeCell ref="J11:K11"/>
    <mergeCell ref="L11:M11"/>
    <mergeCell ref="N11:O11"/>
    <mergeCell ref="P11:Q11"/>
    <mergeCell ref="AD11:AE11"/>
    <mergeCell ref="AF11:AG11"/>
    <mergeCell ref="AH11:AI11"/>
    <mergeCell ref="AL11:AM11"/>
    <mergeCell ref="E12:F12"/>
    <mergeCell ref="J12:K12"/>
    <mergeCell ref="L12:M12"/>
    <mergeCell ref="N12:O12"/>
    <mergeCell ref="P12:Q12"/>
    <mergeCell ref="R12:S12"/>
    <mergeCell ref="R11:S11"/>
    <mergeCell ref="T11:U11"/>
    <mergeCell ref="AB10:AC10"/>
    <mergeCell ref="V9:W9"/>
    <mergeCell ref="X9:Y9"/>
    <mergeCell ref="Z9:AA9"/>
    <mergeCell ref="AB9:AC9"/>
    <mergeCell ref="AD9:AE9"/>
    <mergeCell ref="AF9:AG9"/>
    <mergeCell ref="AD10:AE10"/>
    <mergeCell ref="AF10:AG10"/>
    <mergeCell ref="C7:C10"/>
    <mergeCell ref="D7:Q7"/>
    <mergeCell ref="R7:AI7"/>
    <mergeCell ref="AJ7:AM7"/>
    <mergeCell ref="D8:D10"/>
    <mergeCell ref="E8:F10"/>
    <mergeCell ref="G8:I8"/>
    <mergeCell ref="J8:K8"/>
    <mergeCell ref="AF8:AI8"/>
    <mergeCell ref="AJ8:AJ9"/>
    <mergeCell ref="AK8:AK9"/>
    <mergeCell ref="AL8:AM9"/>
    <mergeCell ref="J9:K9"/>
    <mergeCell ref="L9:M9"/>
    <mergeCell ref="AB8:AE8"/>
    <mergeCell ref="AH9:AI9"/>
    <mergeCell ref="G10:I10"/>
    <mergeCell ref="J10:K10"/>
    <mergeCell ref="L10:M10"/>
    <mergeCell ref="N10:O10"/>
    <mergeCell ref="R10:S10"/>
    <mergeCell ref="V10:W10"/>
    <mergeCell ref="X10:Y10"/>
    <mergeCell ref="Z10:AA10"/>
    <mergeCell ref="D6:F6"/>
    <mergeCell ref="I6:K6"/>
    <mergeCell ref="N6:P6"/>
    <mergeCell ref="S6:U6"/>
    <mergeCell ref="AF6:AG6"/>
    <mergeCell ref="AH6:AI6"/>
    <mergeCell ref="L8:M8"/>
    <mergeCell ref="N8:O8"/>
    <mergeCell ref="P8:Q8"/>
    <mergeCell ref="R8:W8"/>
    <mergeCell ref="X8:AA8"/>
    <mergeCell ref="AJ54:AM54"/>
    <mergeCell ref="AJ55:AM55"/>
    <mergeCell ref="AC3:AM4"/>
    <mergeCell ref="B5:C6"/>
    <mergeCell ref="D5:F5"/>
    <mergeCell ref="G5:H6"/>
    <mergeCell ref="I5:K5"/>
    <mergeCell ref="L5:M6"/>
    <mergeCell ref="N5:P5"/>
    <mergeCell ref="Q5:R6"/>
    <mergeCell ref="S5:U5"/>
    <mergeCell ref="V5:Z6"/>
    <mergeCell ref="B3:P4"/>
    <mergeCell ref="Q3:R4"/>
    <mergeCell ref="S3:U4"/>
    <mergeCell ref="V3:W4"/>
    <mergeCell ref="X3:Z4"/>
    <mergeCell ref="AA3:AB4"/>
    <mergeCell ref="AK6:AL6"/>
    <mergeCell ref="B7:B21"/>
    <mergeCell ref="AA5:AE6"/>
    <mergeCell ref="AF5:AG5"/>
    <mergeCell ref="AH5:AI5"/>
    <mergeCell ref="AK5:AL5"/>
  </mergeCells>
  <phoneticPr fontId="1"/>
  <dataValidations count="1">
    <dataValidation type="list" allowBlank="1" showInputMessage="1" showErrorMessage="1" sqref="AP11:AP14 AP16:AP20" xr:uid="{D80DC988-63BF-4D2F-946D-B7B8F453E9AE}">
      <formula1>$AR$10:$AR$25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0B00-4171-4FF0-BE67-68AD68D3C495}">
  <dimension ref="A1:BO69"/>
  <sheetViews>
    <sheetView showGridLines="0" view="pageBreakPreview" zoomScale="57" zoomScaleNormal="57" zoomScaleSheetLayoutView="57" zoomScalePageLayoutView="118" workbookViewId="0">
      <selection activeCell="BV14" sqref="BV14"/>
    </sheetView>
  </sheetViews>
  <sheetFormatPr defaultColWidth="2.08984375" defaultRowHeight="12" customHeight="1" x14ac:dyDescent="0.2"/>
  <cols>
    <col min="1" max="39" width="2.08984375" style="1" customWidth="1"/>
    <col min="40" max="40" width="2.26953125" style="1" customWidth="1"/>
    <col min="41" max="41" width="2.26953125" style="20" customWidth="1"/>
    <col min="42" max="42" width="4" style="20" customWidth="1"/>
    <col min="43" max="44" width="2.08984375" style="20"/>
    <col min="45" max="55" width="6.6328125" style="20" customWidth="1"/>
    <col min="56" max="57" width="2.08984375" style="20" customWidth="1"/>
    <col min="58" max="58" width="2.08984375" style="1" customWidth="1"/>
    <col min="59" max="16384" width="2.08984375" style="1"/>
  </cols>
  <sheetData>
    <row r="1" spans="1:67" ht="12" customHeight="1" x14ac:dyDescent="0.2">
      <c r="B1" s="42" t="s">
        <v>29</v>
      </c>
      <c r="C1" s="42"/>
      <c r="D1" s="43"/>
      <c r="E1" s="43"/>
      <c r="F1" s="43"/>
    </row>
    <row r="2" spans="1:67" ht="12" customHeight="1" x14ac:dyDescent="0.2">
      <c r="A2" s="44"/>
      <c r="B2" s="45"/>
      <c r="C2" s="44"/>
      <c r="D2" s="45"/>
      <c r="E2" s="45"/>
      <c r="F2" s="44"/>
      <c r="G2" s="44"/>
      <c r="H2" s="45"/>
      <c r="I2" s="44"/>
      <c r="J2" s="44"/>
      <c r="K2" s="44"/>
      <c r="L2" s="45"/>
      <c r="M2" s="44"/>
      <c r="N2" s="45"/>
      <c r="O2" s="45"/>
      <c r="P2" s="44"/>
      <c r="Q2" s="44"/>
      <c r="R2" s="44"/>
      <c r="S2" s="44"/>
      <c r="T2" s="44"/>
      <c r="U2" s="44"/>
      <c r="V2" s="44"/>
      <c r="W2" s="44"/>
      <c r="X2" s="44"/>
      <c r="Y2" s="44"/>
      <c r="Z2" s="44"/>
      <c r="AA2" s="44"/>
      <c r="AB2" s="44"/>
      <c r="AC2" s="44"/>
      <c r="AD2" s="44"/>
      <c r="AE2" s="44"/>
      <c r="AF2" s="44"/>
      <c r="AG2" s="44"/>
      <c r="AH2" s="44"/>
      <c r="AI2" s="44"/>
      <c r="AJ2" s="44"/>
      <c r="AK2" s="44"/>
      <c r="AL2" s="44"/>
      <c r="AM2" s="44"/>
      <c r="AN2" s="44"/>
      <c r="AO2" s="21"/>
      <c r="AP2" s="21" t="s">
        <v>504</v>
      </c>
      <c r="AQ2" s="21"/>
      <c r="AR2" s="21"/>
      <c r="AU2" s="372" t="s">
        <v>466</v>
      </c>
      <c r="AV2" s="373"/>
      <c r="AX2" s="367" t="s">
        <v>467</v>
      </c>
      <c r="AY2" s="368"/>
      <c r="AZ2" s="368"/>
      <c r="BA2" s="368"/>
      <c r="BB2" s="369"/>
      <c r="BO2" s="20"/>
    </row>
    <row r="3" spans="1:67" ht="12" customHeight="1" x14ac:dyDescent="0.2">
      <c r="A3" s="45"/>
      <c r="B3" s="177" t="s">
        <v>2</v>
      </c>
      <c r="C3" s="178"/>
      <c r="D3" s="178"/>
      <c r="E3" s="178"/>
      <c r="F3" s="178"/>
      <c r="G3" s="178"/>
      <c r="H3" s="178"/>
      <c r="I3" s="178"/>
      <c r="J3" s="178"/>
      <c r="K3" s="178"/>
      <c r="L3" s="178"/>
      <c r="M3" s="178"/>
      <c r="N3" s="178"/>
      <c r="O3" s="178"/>
      <c r="P3" s="179"/>
      <c r="Q3" s="183" t="s">
        <v>32</v>
      </c>
      <c r="R3" s="184"/>
      <c r="S3" s="187"/>
      <c r="T3" s="188"/>
      <c r="U3" s="189"/>
      <c r="V3" s="193" t="s">
        <v>3</v>
      </c>
      <c r="W3" s="194"/>
      <c r="X3" s="193"/>
      <c r="Y3" s="197"/>
      <c r="Z3" s="194"/>
      <c r="AA3" s="193" t="s">
        <v>5</v>
      </c>
      <c r="AB3" s="194"/>
      <c r="AC3" s="151" t="s">
        <v>526</v>
      </c>
      <c r="AD3" s="152"/>
      <c r="AE3" s="152"/>
      <c r="AF3" s="152"/>
      <c r="AG3" s="152"/>
      <c r="AH3" s="152"/>
      <c r="AI3" s="152"/>
      <c r="AJ3" s="152"/>
      <c r="AK3" s="152"/>
      <c r="AL3" s="152"/>
      <c r="AM3" s="153"/>
      <c r="AN3" s="44"/>
      <c r="AO3" s="21"/>
      <c r="AP3" s="23"/>
      <c r="AQ3" s="23"/>
      <c r="AR3" s="23"/>
      <c r="AU3" s="25" t="s">
        <v>470</v>
      </c>
      <c r="AV3" s="25" t="s">
        <v>471</v>
      </c>
      <c r="AX3" s="25" t="s">
        <v>11</v>
      </c>
      <c r="AY3" s="25" t="s">
        <v>12</v>
      </c>
      <c r="AZ3" s="25" t="s">
        <v>13</v>
      </c>
      <c r="BA3" s="25" t="s">
        <v>14</v>
      </c>
      <c r="BB3" s="25" t="s">
        <v>24</v>
      </c>
      <c r="BO3" s="20"/>
    </row>
    <row r="4" spans="1:67" ht="12" customHeight="1" x14ac:dyDescent="0.2">
      <c r="A4" s="46"/>
      <c r="B4" s="180"/>
      <c r="C4" s="181"/>
      <c r="D4" s="181"/>
      <c r="E4" s="181"/>
      <c r="F4" s="181"/>
      <c r="G4" s="181"/>
      <c r="H4" s="181"/>
      <c r="I4" s="181"/>
      <c r="J4" s="181"/>
      <c r="K4" s="181"/>
      <c r="L4" s="181"/>
      <c r="M4" s="181"/>
      <c r="N4" s="181"/>
      <c r="O4" s="181"/>
      <c r="P4" s="182"/>
      <c r="Q4" s="185"/>
      <c r="R4" s="186"/>
      <c r="S4" s="190"/>
      <c r="T4" s="191"/>
      <c r="U4" s="192"/>
      <c r="V4" s="195"/>
      <c r="W4" s="196"/>
      <c r="X4" s="195"/>
      <c r="Y4" s="198"/>
      <c r="Z4" s="196"/>
      <c r="AA4" s="195"/>
      <c r="AB4" s="196"/>
      <c r="AC4" s="154"/>
      <c r="AD4" s="155"/>
      <c r="AE4" s="155"/>
      <c r="AF4" s="155"/>
      <c r="AG4" s="155"/>
      <c r="AH4" s="155"/>
      <c r="AI4" s="155"/>
      <c r="AJ4" s="155"/>
      <c r="AK4" s="155"/>
      <c r="AL4" s="155"/>
      <c r="AM4" s="156"/>
      <c r="AN4" s="44"/>
      <c r="AO4" s="23"/>
      <c r="AP4" s="21"/>
      <c r="AQ4" s="21"/>
      <c r="AR4" s="20" t="s">
        <v>472</v>
      </c>
      <c r="AS4" s="21"/>
      <c r="AT4" s="20" t="s">
        <v>25</v>
      </c>
      <c r="AU4" s="38">
        <f>AH5</f>
        <v>24</v>
      </c>
      <c r="AV4" s="38">
        <f>AH6</f>
        <v>18</v>
      </c>
      <c r="AX4" s="129">
        <v>34</v>
      </c>
      <c r="AY4" s="129">
        <v>34</v>
      </c>
      <c r="AZ4" s="129">
        <v>34</v>
      </c>
      <c r="BA4" s="129">
        <v>34</v>
      </c>
      <c r="BB4" s="129">
        <v>34</v>
      </c>
      <c r="BO4" s="20"/>
    </row>
    <row r="5" spans="1:67" ht="12" customHeight="1" x14ac:dyDescent="0.2">
      <c r="A5" s="44"/>
      <c r="B5" s="157" t="s">
        <v>0</v>
      </c>
      <c r="C5" s="158"/>
      <c r="D5" s="161">
        <v>10</v>
      </c>
      <c r="E5" s="162"/>
      <c r="F5" s="163"/>
      <c r="G5" s="157" t="s">
        <v>30</v>
      </c>
      <c r="H5" s="158"/>
      <c r="I5" s="161">
        <v>3.5</v>
      </c>
      <c r="J5" s="162"/>
      <c r="K5" s="163"/>
      <c r="L5" s="164" t="s">
        <v>31</v>
      </c>
      <c r="M5" s="165"/>
      <c r="N5" s="161">
        <v>2.5</v>
      </c>
      <c r="O5" s="162"/>
      <c r="P5" s="163"/>
      <c r="Q5" s="164" t="s">
        <v>1</v>
      </c>
      <c r="R5" s="165"/>
      <c r="S5" s="168">
        <f>ROUND(D5*N5,1)</f>
        <v>25</v>
      </c>
      <c r="T5" s="169"/>
      <c r="U5" s="170"/>
      <c r="V5" s="171" t="s">
        <v>33</v>
      </c>
      <c r="W5" s="172"/>
      <c r="X5" s="172"/>
      <c r="Y5" s="172"/>
      <c r="Z5" s="173"/>
      <c r="AA5" s="183" t="s">
        <v>34</v>
      </c>
      <c r="AB5" s="204"/>
      <c r="AC5" s="204"/>
      <c r="AD5" s="204"/>
      <c r="AE5" s="184"/>
      <c r="AF5" s="148" t="s">
        <v>23</v>
      </c>
      <c r="AG5" s="150"/>
      <c r="AH5" s="199">
        <v>24</v>
      </c>
      <c r="AI5" s="200"/>
      <c r="AJ5" s="47" t="s">
        <v>35</v>
      </c>
      <c r="AK5" s="199">
        <v>45</v>
      </c>
      <c r="AL5" s="200"/>
      <c r="AM5" s="47" t="s">
        <v>36</v>
      </c>
      <c r="AN5" s="44"/>
      <c r="AO5" s="21"/>
      <c r="AP5" s="26"/>
      <c r="AQ5" s="26"/>
      <c r="AR5" s="20" t="s">
        <v>473</v>
      </c>
      <c r="AS5" s="26"/>
      <c r="AT5" s="20" t="s">
        <v>474</v>
      </c>
      <c r="AU5" s="38">
        <f>AK5</f>
        <v>45</v>
      </c>
      <c r="AV5" s="38">
        <f>AK6</f>
        <v>0</v>
      </c>
      <c r="AX5" s="129">
        <v>50</v>
      </c>
      <c r="AY5" s="129">
        <v>50</v>
      </c>
      <c r="AZ5" s="129">
        <v>50</v>
      </c>
      <c r="BA5" s="129">
        <v>50</v>
      </c>
      <c r="BB5" s="129">
        <v>50</v>
      </c>
    </row>
    <row r="6" spans="1:67" ht="12" customHeight="1" x14ac:dyDescent="0.2">
      <c r="A6" s="48"/>
      <c r="B6" s="159"/>
      <c r="C6" s="160"/>
      <c r="D6" s="206" t="s">
        <v>19</v>
      </c>
      <c r="E6" s="207"/>
      <c r="F6" s="208"/>
      <c r="G6" s="159"/>
      <c r="H6" s="160"/>
      <c r="I6" s="206" t="s">
        <v>21</v>
      </c>
      <c r="J6" s="207"/>
      <c r="K6" s="208"/>
      <c r="L6" s="166"/>
      <c r="M6" s="167"/>
      <c r="N6" s="206" t="s">
        <v>21</v>
      </c>
      <c r="O6" s="207"/>
      <c r="P6" s="208"/>
      <c r="Q6" s="166"/>
      <c r="R6" s="167"/>
      <c r="S6" s="206" t="s">
        <v>20</v>
      </c>
      <c r="T6" s="207"/>
      <c r="U6" s="208"/>
      <c r="V6" s="174"/>
      <c r="W6" s="175"/>
      <c r="X6" s="175"/>
      <c r="Y6" s="175"/>
      <c r="Z6" s="176"/>
      <c r="AA6" s="185"/>
      <c r="AB6" s="205"/>
      <c r="AC6" s="205"/>
      <c r="AD6" s="205"/>
      <c r="AE6" s="186"/>
      <c r="AF6" s="209" t="s">
        <v>24</v>
      </c>
      <c r="AG6" s="210"/>
      <c r="AH6" s="199">
        <v>18</v>
      </c>
      <c r="AI6" s="200"/>
      <c r="AJ6" s="47" t="s">
        <v>35</v>
      </c>
      <c r="AK6" s="199"/>
      <c r="AL6" s="200"/>
      <c r="AM6" s="47" t="s">
        <v>36</v>
      </c>
      <c r="AN6" s="48"/>
      <c r="AO6" s="26"/>
      <c r="AP6" s="27"/>
      <c r="AQ6" s="31"/>
      <c r="AR6" s="20" t="s">
        <v>469</v>
      </c>
      <c r="AS6" s="31"/>
      <c r="AT6" s="20" t="s">
        <v>496</v>
      </c>
      <c r="AU6" s="38">
        <f>IF((AU4+273.15)&lt;=273.15,EXP(-0.56745359*10^4/(AU4+273.15)+0.63925247*10-0.9677843*10^-2*(AU4+273.15)+0.62215701*10^-6*(AU4+273.15)^2+0.20747825*10^-8*(AU4+273.15)^3-0.9484024*10^-12*(AU4+273.15)^4+0.41635019*10*LN((AU4+273.15))),EXP(-0.58002206*10^4/(AU4+273.15)+0.13914993*10-0.48640239*10^-1*(AU4+273.15)+0.41764768*10^-4*(AU4+273.15)^2-0.14452093*10^-7*(AU4+273.15)^3+0.65459673*10*LN((AU4+273.15))))/1000</f>
        <v>2.9851270679375448</v>
      </c>
      <c r="AV6" s="38">
        <f>IF((AV4+273.15)&lt;=273.15,EXP(-0.56745359*10^4/(AV4+273.15)+0.63925247*10-0.9677843*10^-2*(AV4+273.15)+0.62215701*10^-6*(AV4+273.15)^2+0.20747825*10^-8*(AV4+273.15)^3-0.9484024*10^-12*(AV4+273.15)^4+0.41635019*10*LN((AV4+273.15))),EXP(-0.58002206*10^4/(AV4+273.15)+0.13914993*10-0.48640239*10^-1*(AV4+273.15)+0.41764768*10^-4*(AV4+273.15)^2-0.14452093*10^-7*(AV4+273.15)^3+0.65459673*10*LN((AV4+273.15))))/1000</f>
        <v>2.0642916389366386</v>
      </c>
      <c r="AW6" s="21"/>
      <c r="AX6" s="38">
        <f>IF((AX4+273.15)&lt;=273.15,EXP(-0.56745359*10^4/(AX4+273.15)+0.63925247*10-0.9677843*10^-2*(AX4+273.15)+0.62215701*10^-6*(AX4+273.15)^2+0.20747825*10^-8*(AX4+273.15)^3-0.9484024*10^-12*(AX4+273.15)^4+0.41635019*10*LN((AX4+273.15))),EXP(-0.58002206*10^4/(AX4+273.15)+0.13914993*10-0.48640239*10^-1*(AX4+273.15)+0.41764768*10^-4*(AX4+273.15)^2-0.14452093*10^-7*(AX4+273.15)^3+0.65459673*10*LN((AX4+273.15))))/1000</f>
        <v>5.3239146260037478</v>
      </c>
      <c r="AY6" s="38">
        <f>IF((AY4+273.15)&lt;=273.15,EXP(-0.56745359*10^4/(AY4+273.15)+0.63925247*10-0.9677843*10^-2*(AY4+273.15)+0.62215701*10^-6*(AY4+273.15)^2+0.20747825*10^-8*(AY4+273.15)^3-0.9484024*10^-12*(AY4+273.15)^4+0.41635019*10*LN((AY4+273.15))),EXP(-0.58002206*10^4/(AY4+273.15)+0.13914993*10-0.48640239*10^-1*(AY4+273.15)+0.41764768*10^-4*(AY4+273.15)^2-0.14452093*10^-7*(AY4+273.15)^3+0.65459673*10*LN((AY4+273.15))))/1000</f>
        <v>5.3239146260037478</v>
      </c>
      <c r="AZ6" s="38">
        <f>IF((AZ4+273.15)&lt;=273.15,EXP(-0.56745359*10^4/(AZ4+273.15)+0.63925247*10-0.9677843*10^-2*(AZ4+273.15)+0.62215701*10^-6*(AZ4+273.15)^2+0.20747825*10^-8*(AZ4+273.15)^3-0.9484024*10^-12*(AZ4+273.15)^4+0.41635019*10*LN((AZ4+273.15))),EXP(-0.58002206*10^4/(AZ4+273.15)+0.13914993*10-0.48640239*10^-1*(AZ4+273.15)+0.41764768*10^-4*(AZ4+273.15)^2-0.14452093*10^-7*(AZ4+273.15)^3+0.65459673*10*LN((AZ4+273.15))))/1000</f>
        <v>5.3239146260037478</v>
      </c>
      <c r="BA6" s="38">
        <f>IF((BA4+273.15)&lt;=273.15,EXP(-0.56745359*10^4/(BA4+273.15)+0.63925247*10-0.9677843*10^-2*(BA4+273.15)+0.62215701*10^-6*(BA4+273.15)^2+0.20747825*10^-8*(BA4+273.15)^3-0.9484024*10^-12*(BA4+273.15)^4+0.41635019*10*LN((BA4+273.15))),EXP(-0.58002206*10^4/(BA4+273.15)+0.13914993*10-0.48640239*10^-1*(BA4+273.15)+0.41764768*10^-4*(BA4+273.15)^2-0.14452093*10^-7*(BA4+273.15)^3+0.65459673*10*LN((BA4+273.15))))/1000</f>
        <v>5.3239146260037478</v>
      </c>
      <c r="BB6" s="38">
        <f>IF((BB4+273.15)&lt;=273.15,EXP(-0.56745359*10^4/(BB4+273.15)+0.63925247*10-0.9677843*10^-2*(BB4+273.15)+0.62215701*10^-6*(BB4+273.15)^2+0.20747825*10^-8*(BB4+273.15)^3-0.9484024*10^-12*(BB4+273.15)^4+0.41635019*10*LN((BB4+273.15))),EXP(-0.58002206*10^4/(BB4+273.15)+0.13914993*10-0.48640239*10^-1*(BB4+273.15)+0.41764768*10^-4*(BB4+273.15)^2-0.14452093*10^-7*(BB4+273.15)^3+0.65459673*10*LN((BB4+273.15))))/1000</f>
        <v>5.3239146260037478</v>
      </c>
      <c r="BC6" s="24"/>
    </row>
    <row r="7" spans="1:67" ht="12" customHeight="1" x14ac:dyDescent="0.2">
      <c r="A7" s="49"/>
      <c r="B7" s="201" t="s">
        <v>37</v>
      </c>
      <c r="C7" s="220"/>
      <c r="D7" s="223"/>
      <c r="E7" s="224"/>
      <c r="F7" s="224"/>
      <c r="G7" s="224"/>
      <c r="H7" s="224"/>
      <c r="I7" s="224"/>
      <c r="J7" s="224"/>
      <c r="K7" s="224"/>
      <c r="L7" s="224"/>
      <c r="M7" s="224"/>
      <c r="N7" s="224"/>
      <c r="O7" s="224"/>
      <c r="P7" s="224"/>
      <c r="Q7" s="225"/>
      <c r="R7" s="148" t="s">
        <v>23</v>
      </c>
      <c r="S7" s="149"/>
      <c r="T7" s="149"/>
      <c r="U7" s="149"/>
      <c r="V7" s="149"/>
      <c r="W7" s="149"/>
      <c r="X7" s="149"/>
      <c r="Y7" s="149"/>
      <c r="Z7" s="149"/>
      <c r="AA7" s="149"/>
      <c r="AB7" s="149"/>
      <c r="AC7" s="149"/>
      <c r="AD7" s="149"/>
      <c r="AE7" s="149"/>
      <c r="AF7" s="149"/>
      <c r="AG7" s="149"/>
      <c r="AH7" s="149"/>
      <c r="AI7" s="150"/>
      <c r="AJ7" s="226" t="s">
        <v>24</v>
      </c>
      <c r="AK7" s="227"/>
      <c r="AL7" s="227"/>
      <c r="AM7" s="228"/>
      <c r="AN7" s="50"/>
      <c r="AO7" s="27"/>
      <c r="AP7" s="24"/>
      <c r="AQ7" s="27"/>
      <c r="AR7" s="20" t="s">
        <v>405</v>
      </c>
      <c r="AS7" s="27"/>
      <c r="AT7" s="20" t="s">
        <v>147</v>
      </c>
      <c r="AU7" s="25">
        <f>ROUND((18.0153/28.9645)*((AU5*AU6/100)/(101.325-(AU5*AU6/100))),4)</f>
        <v>8.3999999999999995E-3</v>
      </c>
      <c r="AV7" s="25">
        <f>ROUND((18.0153/28.9645)*((AV5*AV6/100)/(101.325-(AV5*AV6/100))),4)</f>
        <v>0</v>
      </c>
      <c r="AX7" s="25">
        <f>ROUND((18.0153/28.9645)*((AX5*AX6/100)/(101.325-(AX5*AX6/100))),4)</f>
        <v>1.6799999999999999E-2</v>
      </c>
      <c r="AY7" s="25">
        <f>ROUND((18.0153/28.9645)*((AY5*AY6/100)/(101.325-(AY5*AY6/100))),4)</f>
        <v>1.6799999999999999E-2</v>
      </c>
      <c r="AZ7" s="25">
        <f>ROUND((18.0153/28.9645)*((AZ5*AZ6/100)/(101.325-(AZ5*AZ6/100))),4)</f>
        <v>1.6799999999999999E-2</v>
      </c>
      <c r="BA7" s="25">
        <f>ROUND((18.0153/28.9645)*((BA5*BA6/100)/(101.325-(BA5*BA6/100))),4)</f>
        <v>1.6799999999999999E-2</v>
      </c>
      <c r="BB7" s="25">
        <f>ROUND((18.0153/28.9645)*((BB5*BB6/100)/(101.325-(BB5*BB6/100))),4)</f>
        <v>1.6799999999999999E-2</v>
      </c>
      <c r="BC7" s="21"/>
    </row>
    <row r="8" spans="1:67" ht="12" customHeight="1" x14ac:dyDescent="0.2">
      <c r="A8" s="49"/>
      <c r="B8" s="202"/>
      <c r="C8" s="221"/>
      <c r="D8" s="229" t="s">
        <v>10</v>
      </c>
      <c r="E8" s="232" t="s">
        <v>53</v>
      </c>
      <c r="F8" s="238"/>
      <c r="G8" s="232" t="s">
        <v>52</v>
      </c>
      <c r="H8" s="233"/>
      <c r="I8" s="238"/>
      <c r="J8" s="239" t="s">
        <v>51</v>
      </c>
      <c r="K8" s="214"/>
      <c r="L8" s="381" t="s">
        <v>50</v>
      </c>
      <c r="M8" s="212"/>
      <c r="N8" s="239" t="s">
        <v>49</v>
      </c>
      <c r="O8" s="214"/>
      <c r="P8" s="215" t="s">
        <v>47</v>
      </c>
      <c r="Q8" s="216"/>
      <c r="R8" s="217" t="s">
        <v>11</v>
      </c>
      <c r="S8" s="218"/>
      <c r="T8" s="218"/>
      <c r="U8" s="218"/>
      <c r="V8" s="218"/>
      <c r="W8" s="219"/>
      <c r="X8" s="217" t="s">
        <v>12</v>
      </c>
      <c r="Y8" s="218"/>
      <c r="Z8" s="218"/>
      <c r="AA8" s="219"/>
      <c r="AB8" s="217" t="s">
        <v>13</v>
      </c>
      <c r="AC8" s="218"/>
      <c r="AD8" s="218"/>
      <c r="AE8" s="219"/>
      <c r="AF8" s="217" t="s">
        <v>14</v>
      </c>
      <c r="AG8" s="218"/>
      <c r="AH8" s="218"/>
      <c r="AI8" s="219"/>
      <c r="AJ8" s="240" t="s">
        <v>42</v>
      </c>
      <c r="AK8" s="242" t="s">
        <v>41</v>
      </c>
      <c r="AL8" s="244" t="s">
        <v>40</v>
      </c>
      <c r="AM8" s="245"/>
      <c r="AN8" s="49"/>
      <c r="AO8" s="24"/>
      <c r="AQ8" s="24"/>
      <c r="AR8" s="20" t="s">
        <v>461</v>
      </c>
      <c r="AS8" s="24"/>
      <c r="AT8" s="20" t="s">
        <v>146</v>
      </c>
      <c r="AU8" s="25">
        <f>ROUND(1.006*AU4+(1.86*AU4+2501)*AU7,1)</f>
        <v>45.5</v>
      </c>
      <c r="AV8" s="25">
        <f>ROUND(1.006*AV4+(1.86*AV4+2501)*AV7,1)</f>
        <v>18.100000000000001</v>
      </c>
      <c r="AX8" s="25">
        <f>ROUND(1.006*AX4+(1.86*AX4+2501)*AX7,1)</f>
        <v>77.3</v>
      </c>
      <c r="AY8" s="25">
        <f>ROUND(1.006*AY4+(1.86*AY4+2501)*AY7,1)</f>
        <v>77.3</v>
      </c>
      <c r="AZ8" s="25">
        <f>ROUND(1.006*AZ4+(1.86*AZ4+2501)*AZ7,1)</f>
        <v>77.3</v>
      </c>
      <c r="BA8" s="25">
        <f>ROUND(1.006*BA4+(1.86*BA4+2501)*BA7,1)</f>
        <v>77.3</v>
      </c>
      <c r="BB8" s="25">
        <f>ROUND(1.006*BB4+(1.86*BB4+2501)*BB7,1)</f>
        <v>77.3</v>
      </c>
    </row>
    <row r="9" spans="1:67" ht="12" customHeight="1" x14ac:dyDescent="0.2">
      <c r="A9" s="49"/>
      <c r="B9" s="202"/>
      <c r="C9" s="221"/>
      <c r="D9" s="230"/>
      <c r="E9" s="234"/>
      <c r="F9" s="248"/>
      <c r="G9" s="133"/>
      <c r="H9" s="77"/>
      <c r="I9" s="77"/>
      <c r="J9" s="234"/>
      <c r="K9" s="248"/>
      <c r="L9" s="382" t="s">
        <v>4</v>
      </c>
      <c r="M9" s="250"/>
      <c r="N9" s="234" t="s">
        <v>54</v>
      </c>
      <c r="O9" s="248"/>
      <c r="P9" s="263"/>
      <c r="Q9" s="264"/>
      <c r="R9" s="383" t="s">
        <v>45</v>
      </c>
      <c r="S9" s="262"/>
      <c r="T9" s="239" t="s">
        <v>46</v>
      </c>
      <c r="U9" s="214"/>
      <c r="V9" s="251" t="s">
        <v>44</v>
      </c>
      <c r="W9" s="252"/>
      <c r="X9" s="383" t="s">
        <v>45</v>
      </c>
      <c r="Y9" s="262"/>
      <c r="Z9" s="251" t="s">
        <v>44</v>
      </c>
      <c r="AA9" s="252"/>
      <c r="AB9" s="383" t="s">
        <v>45</v>
      </c>
      <c r="AC9" s="262"/>
      <c r="AD9" s="251" t="s">
        <v>44</v>
      </c>
      <c r="AE9" s="252"/>
      <c r="AF9" s="383" t="s">
        <v>45</v>
      </c>
      <c r="AG9" s="262"/>
      <c r="AH9" s="251" t="s">
        <v>44</v>
      </c>
      <c r="AI9" s="252"/>
      <c r="AJ9" s="241"/>
      <c r="AK9" s="243"/>
      <c r="AL9" s="246"/>
      <c r="AM9" s="247"/>
      <c r="AN9" s="49"/>
      <c r="AO9" s="24"/>
      <c r="AP9" s="22" t="s">
        <v>45</v>
      </c>
      <c r="AQ9" s="21"/>
      <c r="AR9" s="21"/>
    </row>
    <row r="10" spans="1:67" ht="12" customHeight="1" x14ac:dyDescent="0.2">
      <c r="A10" s="51"/>
      <c r="B10" s="202"/>
      <c r="C10" s="222"/>
      <c r="D10" s="231"/>
      <c r="E10" s="236"/>
      <c r="F10" s="253"/>
      <c r="G10" s="236" t="s">
        <v>57</v>
      </c>
      <c r="H10" s="237"/>
      <c r="I10" s="253"/>
      <c r="J10" s="236" t="s">
        <v>55</v>
      </c>
      <c r="K10" s="253"/>
      <c r="L10" s="380" t="s">
        <v>55</v>
      </c>
      <c r="M10" s="255"/>
      <c r="N10" s="265" t="s">
        <v>58</v>
      </c>
      <c r="O10" s="257"/>
      <c r="P10" s="52" t="s">
        <v>48</v>
      </c>
      <c r="Q10" s="53"/>
      <c r="R10" s="260" t="s">
        <v>25</v>
      </c>
      <c r="S10" s="259"/>
      <c r="T10" s="265"/>
      <c r="U10" s="257"/>
      <c r="V10" s="260" t="s">
        <v>17</v>
      </c>
      <c r="W10" s="259"/>
      <c r="X10" s="260" t="s">
        <v>25</v>
      </c>
      <c r="Y10" s="259"/>
      <c r="Z10" s="260" t="s">
        <v>17</v>
      </c>
      <c r="AA10" s="259"/>
      <c r="AB10" s="260" t="s">
        <v>25</v>
      </c>
      <c r="AC10" s="259"/>
      <c r="AD10" s="260" t="s">
        <v>17</v>
      </c>
      <c r="AE10" s="259"/>
      <c r="AF10" s="260" t="s">
        <v>25</v>
      </c>
      <c r="AG10" s="259"/>
      <c r="AH10" s="260" t="s">
        <v>17</v>
      </c>
      <c r="AI10" s="259"/>
      <c r="AJ10" s="54" t="s">
        <v>25</v>
      </c>
      <c r="AK10" s="135" t="s">
        <v>43</v>
      </c>
      <c r="AL10" s="266" t="s">
        <v>17</v>
      </c>
      <c r="AM10" s="267"/>
      <c r="AN10" s="51"/>
      <c r="AO10" s="28"/>
      <c r="AP10" s="29" t="s">
        <v>439</v>
      </c>
      <c r="AQ10" s="24"/>
      <c r="AR10" s="24" t="s">
        <v>414</v>
      </c>
      <c r="AS10" s="28" t="s">
        <v>465</v>
      </c>
      <c r="AW10" s="29" t="s">
        <v>430</v>
      </c>
      <c r="AX10" s="30">
        <f>AX4-$AH5</f>
        <v>10</v>
      </c>
      <c r="AY10" s="30">
        <f>AY4-$AH5</f>
        <v>10</v>
      </c>
      <c r="AZ10" s="30">
        <f>AZ4-$AH5</f>
        <v>10</v>
      </c>
      <c r="BA10" s="30">
        <f>BA4-$AH5</f>
        <v>10</v>
      </c>
      <c r="BB10" s="30">
        <f>ABS($AH6-BB4)</f>
        <v>16</v>
      </c>
    </row>
    <row r="11" spans="1:67" ht="12" customHeight="1" x14ac:dyDescent="0.2">
      <c r="A11" s="55"/>
      <c r="B11" s="202"/>
      <c r="C11" s="268" t="s">
        <v>38</v>
      </c>
      <c r="D11" s="130" t="s">
        <v>153</v>
      </c>
      <c r="E11" s="199" t="s">
        <v>151</v>
      </c>
      <c r="F11" s="271"/>
      <c r="G11" s="136">
        <v>2.5</v>
      </c>
      <c r="H11" s="131" t="str">
        <f>IF(G11="","","×")</f>
        <v>×</v>
      </c>
      <c r="I11" s="137">
        <v>3.5</v>
      </c>
      <c r="J11" s="378"/>
      <c r="K11" s="379"/>
      <c r="L11" s="274">
        <f>IF(H11="","",ROUND(G11*I11-J11,1))</f>
        <v>8.8000000000000007</v>
      </c>
      <c r="M11" s="275"/>
      <c r="N11" s="378">
        <v>2.2999999999999998</v>
      </c>
      <c r="O11" s="379"/>
      <c r="P11" s="274">
        <f>IF(N11="","",ROUND(L11*N11,1))</f>
        <v>20.2</v>
      </c>
      <c r="Q11" s="275"/>
      <c r="R11" s="274">
        <f>IF($AP11="","",_xlfn.XLOOKUP($AP11,$AR$10:$AR$25,$AX$10:$AX$25))</f>
        <v>2</v>
      </c>
      <c r="S11" s="275"/>
      <c r="T11" s="378">
        <v>1.1000000000000001</v>
      </c>
      <c r="U11" s="379"/>
      <c r="V11" s="274">
        <f>IF(R11="","",IF(T11="",ROUND(P11*R11,0),ROUND(P11*R11*T11,0)))</f>
        <v>44</v>
      </c>
      <c r="W11" s="275"/>
      <c r="X11" s="274">
        <f>IF($AP11="","",_xlfn.XLOOKUP($AP11,$AR$10:$AR$25,$AY$10:$AY$25))</f>
        <v>4</v>
      </c>
      <c r="Y11" s="275"/>
      <c r="Z11" s="274">
        <f>IF(X11="","",ROUND(P11*X11,0))</f>
        <v>81</v>
      </c>
      <c r="AA11" s="275"/>
      <c r="AB11" s="274">
        <f>IF($AP11="","",_xlfn.XLOOKUP($AP11,$AR$10:$AR$25,$AZ$10:$AZ$25))</f>
        <v>5</v>
      </c>
      <c r="AC11" s="275"/>
      <c r="AD11" s="274">
        <f>IF(AB11="","",ROUND(P11*AB11,0))</f>
        <v>101</v>
      </c>
      <c r="AE11" s="275"/>
      <c r="AF11" s="274">
        <f>IF($AP11="","",_xlfn.XLOOKUP($AP11,$AR$10:$AR$25,$BA$10:$BA$25))</f>
        <v>6</v>
      </c>
      <c r="AG11" s="275"/>
      <c r="AH11" s="274">
        <f>IF(AF11="","",ROUND(P11*AF11,0))</f>
        <v>121</v>
      </c>
      <c r="AI11" s="275"/>
      <c r="AJ11" s="56"/>
      <c r="AK11" s="134"/>
      <c r="AL11" s="273"/>
      <c r="AM11" s="273"/>
      <c r="AN11" s="55"/>
      <c r="AO11" s="31"/>
      <c r="AP11" s="129" t="s">
        <v>415</v>
      </c>
      <c r="AQ11" s="28"/>
      <c r="AR11" s="28" t="s">
        <v>415</v>
      </c>
      <c r="AS11" s="31" t="str">
        <f>AW11&amp;"方位 実行温度差"</f>
        <v>N方位 実行温度差</v>
      </c>
      <c r="AW11" s="32" t="s">
        <v>153</v>
      </c>
      <c r="AX11" s="129">
        <v>2</v>
      </c>
      <c r="AY11" s="129">
        <v>4</v>
      </c>
      <c r="AZ11" s="129">
        <v>5</v>
      </c>
      <c r="BA11" s="129">
        <v>6</v>
      </c>
      <c r="BB11" s="129">
        <f>IF(SUM(AX11:BA11)&gt;0,BB$10,"")</f>
        <v>16</v>
      </c>
    </row>
    <row r="12" spans="1:67" ht="12" customHeight="1" x14ac:dyDescent="0.2">
      <c r="A12" s="55"/>
      <c r="B12" s="202"/>
      <c r="C12" s="269"/>
      <c r="D12" s="130"/>
      <c r="E12" s="199"/>
      <c r="F12" s="271"/>
      <c r="G12" s="136"/>
      <c r="H12" s="131" t="str">
        <f t="shared" ref="H12:H14" si="0">IF(G12="","","×")</f>
        <v/>
      </c>
      <c r="I12" s="137"/>
      <c r="J12" s="378"/>
      <c r="K12" s="379"/>
      <c r="L12" s="274" t="str">
        <f t="shared" ref="L12:L14" si="1">IF(H12="","",ROUND(G12*I12-J12,1))</f>
        <v/>
      </c>
      <c r="M12" s="275"/>
      <c r="N12" s="378"/>
      <c r="O12" s="379"/>
      <c r="P12" s="274" t="str">
        <f t="shared" ref="P12:P14" si="2">IF(N12="","",ROUND(L12*N12,1))</f>
        <v/>
      </c>
      <c r="Q12" s="275"/>
      <c r="R12" s="274" t="str">
        <f>IF($AP12="","",_xlfn.XLOOKUP($AP12,$AR$10:$AR$25,$AX$10:$AX$25))</f>
        <v/>
      </c>
      <c r="S12" s="275"/>
      <c r="T12" s="378"/>
      <c r="U12" s="379"/>
      <c r="V12" s="274" t="str">
        <f>IF(R12="","",IF(T12="",ROUND(P12*R12,0),ROUND(P12*R12*T12,0)))</f>
        <v/>
      </c>
      <c r="W12" s="275"/>
      <c r="X12" s="274" t="str">
        <f>IF($AP12="","",_xlfn.XLOOKUP($AP12,$AR$10:$AR$25,$AY$10:$AY$25))</f>
        <v/>
      </c>
      <c r="Y12" s="275"/>
      <c r="Z12" s="274" t="str">
        <f t="shared" ref="Z12:Z14" si="3">IF(X12="","",ROUND(P12*X12,0))</f>
        <v/>
      </c>
      <c r="AA12" s="275"/>
      <c r="AB12" s="274" t="str">
        <f>IF($AP12="","",_xlfn.XLOOKUP($AP12,$AR$10:$AR$25,$AZ$10:$AZ$25))</f>
        <v/>
      </c>
      <c r="AC12" s="275"/>
      <c r="AD12" s="274" t="str">
        <f t="shared" ref="AD12:AD14" si="4">IF(AB12="","",ROUND(P12*AB12,0))</f>
        <v/>
      </c>
      <c r="AE12" s="275"/>
      <c r="AF12" s="274" t="str">
        <f>IF($AP12="","",_xlfn.XLOOKUP($AP12,$AR$10:$AR$25,$BA$10:$BA$25))</f>
        <v/>
      </c>
      <c r="AG12" s="275"/>
      <c r="AH12" s="274" t="str">
        <f t="shared" ref="AH12:AH14" si="5">IF(AF12="","",ROUND(P12*AF12,0))</f>
        <v/>
      </c>
      <c r="AI12" s="275"/>
      <c r="AJ12" s="56"/>
      <c r="AK12" s="134"/>
      <c r="AL12" s="273"/>
      <c r="AM12" s="273"/>
      <c r="AN12" s="55"/>
      <c r="AO12" s="31"/>
      <c r="AP12" s="129"/>
      <c r="AQ12" s="31"/>
      <c r="AR12" s="31" t="s">
        <v>416</v>
      </c>
      <c r="AS12" s="31" t="str">
        <f>AW12&amp;"方位 実行温度差"</f>
        <v>E方位 実行温度差</v>
      </c>
      <c r="AW12" s="32" t="s">
        <v>207</v>
      </c>
      <c r="AX12" s="129">
        <v>7</v>
      </c>
      <c r="AY12" s="129">
        <v>12</v>
      </c>
      <c r="AZ12" s="129">
        <v>12</v>
      </c>
      <c r="BA12" s="129">
        <v>11</v>
      </c>
      <c r="BB12" s="129">
        <f t="shared" ref="BB12:BB15" si="6">IF(SUM(AX12:BA12)&gt;0,BB$10,"")</f>
        <v>16</v>
      </c>
    </row>
    <row r="13" spans="1:67" ht="12" customHeight="1" x14ac:dyDescent="0.2">
      <c r="A13" s="55"/>
      <c r="B13" s="202"/>
      <c r="C13" s="269"/>
      <c r="D13" s="130"/>
      <c r="E13" s="199"/>
      <c r="F13" s="271"/>
      <c r="G13" s="136"/>
      <c r="H13" s="131" t="str">
        <f t="shared" si="0"/>
        <v/>
      </c>
      <c r="I13" s="137"/>
      <c r="J13" s="378"/>
      <c r="K13" s="379"/>
      <c r="L13" s="274" t="str">
        <f t="shared" si="1"/>
        <v/>
      </c>
      <c r="M13" s="275"/>
      <c r="N13" s="378"/>
      <c r="O13" s="379"/>
      <c r="P13" s="274" t="str">
        <f t="shared" si="2"/>
        <v/>
      </c>
      <c r="Q13" s="275"/>
      <c r="R13" s="274" t="str">
        <f>IF($AP13="","",_xlfn.XLOOKUP($AP13,$AR$10:$AR$25,$AX$10:$AX$25))</f>
        <v/>
      </c>
      <c r="S13" s="275"/>
      <c r="T13" s="378"/>
      <c r="U13" s="379"/>
      <c r="V13" s="274" t="str">
        <f t="shared" ref="V13:V14" si="7">IF(R13="","",IF(T13="",ROUND(P13*R13,0),ROUND(P13*R13*T13,0)))</f>
        <v/>
      </c>
      <c r="W13" s="275"/>
      <c r="X13" s="274" t="str">
        <f>IF($AP13="","",_xlfn.XLOOKUP($AP13,$AR$10:$AR$25,$AY$10:$AY$25))</f>
        <v/>
      </c>
      <c r="Y13" s="275"/>
      <c r="Z13" s="274" t="str">
        <f t="shared" si="3"/>
        <v/>
      </c>
      <c r="AA13" s="275"/>
      <c r="AB13" s="274" t="str">
        <f>IF($AP13="","",_xlfn.XLOOKUP($AP13,$AR$10:$AR$25,$AZ$10:$AZ$25))</f>
        <v/>
      </c>
      <c r="AC13" s="275"/>
      <c r="AD13" s="274" t="str">
        <f t="shared" si="4"/>
        <v/>
      </c>
      <c r="AE13" s="275"/>
      <c r="AF13" s="274" t="str">
        <f>IF($AP13="","",_xlfn.XLOOKUP($AP13,$AR$10:$AR$25,$BA$10:$BA$25))</f>
        <v/>
      </c>
      <c r="AG13" s="275"/>
      <c r="AH13" s="274" t="str">
        <f t="shared" si="5"/>
        <v/>
      </c>
      <c r="AI13" s="275"/>
      <c r="AJ13" s="56"/>
      <c r="AK13" s="134"/>
      <c r="AL13" s="273"/>
      <c r="AM13" s="273"/>
      <c r="AN13" s="55"/>
      <c r="AO13" s="31"/>
      <c r="AP13" s="129"/>
      <c r="AQ13" s="31"/>
      <c r="AR13" s="31" t="s">
        <v>417</v>
      </c>
      <c r="AS13" s="31" t="str">
        <f>AW13&amp;"方位 実行温度差"</f>
        <v>S方位 実行温度差</v>
      </c>
      <c r="AW13" s="32" t="s">
        <v>149</v>
      </c>
      <c r="AX13" s="129">
        <v>2</v>
      </c>
      <c r="AY13" s="129">
        <v>5</v>
      </c>
      <c r="AZ13" s="129">
        <v>9</v>
      </c>
      <c r="BA13" s="129">
        <v>10</v>
      </c>
      <c r="BB13" s="129">
        <f t="shared" si="6"/>
        <v>16</v>
      </c>
    </row>
    <row r="14" spans="1:67" ht="12" customHeight="1" x14ac:dyDescent="0.2">
      <c r="A14" s="55"/>
      <c r="B14" s="202"/>
      <c r="C14" s="269"/>
      <c r="D14" s="132"/>
      <c r="E14" s="199"/>
      <c r="F14" s="271"/>
      <c r="G14" s="136"/>
      <c r="H14" s="131" t="str">
        <f t="shared" si="0"/>
        <v/>
      </c>
      <c r="I14" s="137"/>
      <c r="J14" s="378"/>
      <c r="K14" s="379"/>
      <c r="L14" s="274" t="str">
        <f t="shared" si="1"/>
        <v/>
      </c>
      <c r="M14" s="275"/>
      <c r="N14" s="378"/>
      <c r="O14" s="379"/>
      <c r="P14" s="274" t="str">
        <f t="shared" si="2"/>
        <v/>
      </c>
      <c r="Q14" s="275"/>
      <c r="R14" s="274" t="str">
        <f>IF($AP14="","",_xlfn.XLOOKUP($AP14,$AR$10:$AR$25,$AX$10:$AX$25))</f>
        <v/>
      </c>
      <c r="S14" s="275"/>
      <c r="T14" s="378"/>
      <c r="U14" s="379"/>
      <c r="V14" s="274" t="str">
        <f t="shared" si="7"/>
        <v/>
      </c>
      <c r="W14" s="275"/>
      <c r="X14" s="274" t="str">
        <f>IF($AP14="","",_xlfn.XLOOKUP($AP14,$AR$10:$AR$25,$AY$10:$AY$25))</f>
        <v/>
      </c>
      <c r="Y14" s="275"/>
      <c r="Z14" s="274" t="str">
        <f t="shared" si="3"/>
        <v/>
      </c>
      <c r="AA14" s="275"/>
      <c r="AB14" s="274" t="str">
        <f>IF($AP14="","",_xlfn.XLOOKUP($AP14,$AR$10:$AR$25,$AZ$10:$AZ$25))</f>
        <v/>
      </c>
      <c r="AC14" s="275"/>
      <c r="AD14" s="274" t="str">
        <f t="shared" si="4"/>
        <v/>
      </c>
      <c r="AE14" s="275"/>
      <c r="AF14" s="274" t="str">
        <f>IF($AP14="","",_xlfn.XLOOKUP($AP14,$AR$10:$AR$25,$BA$10:$BA$25))</f>
        <v/>
      </c>
      <c r="AG14" s="275"/>
      <c r="AH14" s="274" t="str">
        <f t="shared" si="5"/>
        <v/>
      </c>
      <c r="AI14" s="275"/>
      <c r="AJ14" s="56"/>
      <c r="AK14" s="134"/>
      <c r="AL14" s="273"/>
      <c r="AM14" s="273"/>
      <c r="AN14" s="55"/>
      <c r="AO14" s="31"/>
      <c r="AP14" s="129"/>
      <c r="AQ14" s="31"/>
      <c r="AR14" s="31" t="s">
        <v>418</v>
      </c>
      <c r="AS14" s="31" t="str">
        <f>AW14&amp;"方位 実行温度差"</f>
        <v>W方位 実行温度差</v>
      </c>
      <c r="AW14" s="32" t="s">
        <v>152</v>
      </c>
      <c r="AX14" s="129">
        <v>2</v>
      </c>
      <c r="AY14" s="129">
        <v>4</v>
      </c>
      <c r="AZ14" s="129">
        <v>6</v>
      </c>
      <c r="BA14" s="129">
        <v>10</v>
      </c>
      <c r="BB14" s="129">
        <f t="shared" si="6"/>
        <v>16</v>
      </c>
    </row>
    <row r="15" spans="1:67" ht="12" customHeight="1" x14ac:dyDescent="0.2">
      <c r="A15" s="55"/>
      <c r="B15" s="202"/>
      <c r="C15" s="270"/>
      <c r="D15" s="145" t="s">
        <v>59</v>
      </c>
      <c r="E15" s="146"/>
      <c r="F15" s="146"/>
      <c r="G15" s="146"/>
      <c r="H15" s="146"/>
      <c r="I15" s="146"/>
      <c r="J15" s="146"/>
      <c r="K15" s="146"/>
      <c r="L15" s="146"/>
      <c r="M15" s="146"/>
      <c r="N15" s="146"/>
      <c r="O15" s="146"/>
      <c r="P15" s="146"/>
      <c r="Q15" s="147"/>
      <c r="R15" s="148">
        <f>SUM(V11:W14)</f>
        <v>44</v>
      </c>
      <c r="S15" s="149"/>
      <c r="T15" s="149"/>
      <c r="U15" s="149"/>
      <c r="V15" s="149"/>
      <c r="W15" s="150"/>
      <c r="X15" s="148">
        <f>SUM(Z11:AA14)</f>
        <v>81</v>
      </c>
      <c r="Y15" s="149"/>
      <c r="Z15" s="149"/>
      <c r="AA15" s="150"/>
      <c r="AB15" s="148">
        <f>SUM(AD11:AE14)</f>
        <v>101</v>
      </c>
      <c r="AC15" s="149"/>
      <c r="AD15" s="149"/>
      <c r="AE15" s="150"/>
      <c r="AF15" s="148">
        <f>SUM(AH11:AI14)</f>
        <v>121</v>
      </c>
      <c r="AG15" s="149"/>
      <c r="AH15" s="149"/>
      <c r="AI15" s="150"/>
      <c r="AJ15" s="148"/>
      <c r="AK15" s="149"/>
      <c r="AL15" s="149"/>
      <c r="AM15" s="150"/>
      <c r="AN15" s="55"/>
      <c r="AO15" s="31"/>
      <c r="AP15" s="33"/>
      <c r="AQ15" s="31"/>
      <c r="AR15" s="31" t="s">
        <v>419</v>
      </c>
      <c r="AS15" s="31" t="str">
        <f>AW15&amp;"方位 実行温度差"</f>
        <v>水平方位 実行温度差</v>
      </c>
      <c r="AW15" s="32" t="s">
        <v>318</v>
      </c>
      <c r="AX15" s="129">
        <v>5</v>
      </c>
      <c r="AY15" s="129">
        <v>14</v>
      </c>
      <c r="AZ15" s="129">
        <v>21</v>
      </c>
      <c r="BA15" s="129">
        <v>24</v>
      </c>
      <c r="BB15" s="129">
        <f t="shared" si="6"/>
        <v>16</v>
      </c>
    </row>
    <row r="16" spans="1:67" ht="12" customHeight="1" x14ac:dyDescent="0.2">
      <c r="A16" s="55"/>
      <c r="B16" s="202"/>
      <c r="C16" s="278" t="s">
        <v>39</v>
      </c>
      <c r="D16" s="130" t="s">
        <v>207</v>
      </c>
      <c r="E16" s="199" t="s">
        <v>154</v>
      </c>
      <c r="F16" s="271"/>
      <c r="G16" s="136">
        <v>4</v>
      </c>
      <c r="H16" s="131" t="str">
        <f>IF(G16="","","×")</f>
        <v>×</v>
      </c>
      <c r="I16" s="137">
        <v>2.5</v>
      </c>
      <c r="J16" s="378"/>
      <c r="K16" s="379"/>
      <c r="L16" s="274">
        <f>IF(H16="","",ROUND(G16*I16-J16,1))</f>
        <v>10</v>
      </c>
      <c r="M16" s="275"/>
      <c r="N16" s="378">
        <v>1.7</v>
      </c>
      <c r="O16" s="379"/>
      <c r="P16" s="274">
        <f t="shared" ref="P16:P20" si="8">IF(N16="","",ROUND(L16*N16,1))</f>
        <v>17</v>
      </c>
      <c r="Q16" s="275"/>
      <c r="R16" s="274">
        <f>IF($AP16="","",_xlfn.XLOOKUP($AP16,$AR$10:$AR$25,$AX$10:$AX$25))</f>
        <v>3</v>
      </c>
      <c r="S16" s="275"/>
      <c r="T16" s="378"/>
      <c r="U16" s="379"/>
      <c r="V16" s="274">
        <f>IF(R16="","",IF(T16="",ROUND(P16*R16,0),ROUND(P16*R16*T16,0)))</f>
        <v>51</v>
      </c>
      <c r="W16" s="275"/>
      <c r="X16" s="274">
        <f>IF($AP16="","",_xlfn.XLOOKUP($AP16,$AR$10:$AR$25,$AY$10:$AY$25))</f>
        <v>3</v>
      </c>
      <c r="Y16" s="275"/>
      <c r="Z16" s="274">
        <f t="shared" ref="Z16:Z20" si="9">IF(X16="","",ROUND(P16*X16,0))</f>
        <v>51</v>
      </c>
      <c r="AA16" s="275"/>
      <c r="AB16" s="274">
        <f>IF($AP16="","",_xlfn.XLOOKUP($AP16,$AR$10:$AR$25,$AZ$10:$AZ$25))</f>
        <v>3</v>
      </c>
      <c r="AC16" s="275"/>
      <c r="AD16" s="274">
        <f t="shared" ref="AD16:AD20" si="10">IF(AB16="","",ROUND(P16*AB16,0))</f>
        <v>51</v>
      </c>
      <c r="AE16" s="275"/>
      <c r="AF16" s="274">
        <f>IF($AP16="","",_xlfn.XLOOKUP($AP16,$AR$10:$AR$25,$BA$10:$BA$25))</f>
        <v>3</v>
      </c>
      <c r="AG16" s="275"/>
      <c r="AH16" s="274">
        <f t="shared" ref="AH16:AH20" si="11">IF(AF16="","",ROUND(P16*AF16,0))</f>
        <v>51</v>
      </c>
      <c r="AI16" s="275"/>
      <c r="AJ16" s="56"/>
      <c r="AK16" s="134"/>
      <c r="AL16" s="273"/>
      <c r="AM16" s="273"/>
      <c r="AN16" s="55"/>
      <c r="AO16" s="31"/>
      <c r="AP16" s="129" t="s">
        <v>4</v>
      </c>
      <c r="AQ16" s="31"/>
      <c r="AR16" s="31" t="s">
        <v>420</v>
      </c>
      <c r="AS16" s="20" t="s">
        <v>463</v>
      </c>
      <c r="AX16" s="34" t="str">
        <f>""</f>
        <v/>
      </c>
      <c r="AY16" s="34" t="str">
        <f>""</f>
        <v/>
      </c>
      <c r="AZ16" s="34" t="str">
        <f>""</f>
        <v/>
      </c>
      <c r="BA16" s="34" t="str">
        <f>""</f>
        <v/>
      </c>
      <c r="BB16" s="129">
        <v>5.0999999999999996</v>
      </c>
    </row>
    <row r="17" spans="1:65" ht="12" customHeight="1" x14ac:dyDescent="0.2">
      <c r="A17" s="55"/>
      <c r="B17" s="202"/>
      <c r="C17" s="278"/>
      <c r="D17" s="130" t="s">
        <v>149</v>
      </c>
      <c r="E17" s="199" t="s">
        <v>154</v>
      </c>
      <c r="F17" s="271"/>
      <c r="G17" s="136">
        <v>2.5</v>
      </c>
      <c r="H17" s="131" t="str">
        <f t="shared" ref="H17:H20" si="12">IF(G17="","","×")</f>
        <v>×</v>
      </c>
      <c r="I17" s="137">
        <v>2.5</v>
      </c>
      <c r="J17" s="378"/>
      <c r="K17" s="379"/>
      <c r="L17" s="274">
        <f t="shared" ref="L17:L20" si="13">IF(H17="","",ROUND(G17*I17-J17,1))</f>
        <v>6.3</v>
      </c>
      <c r="M17" s="275"/>
      <c r="N17" s="378">
        <v>1.7</v>
      </c>
      <c r="O17" s="379"/>
      <c r="P17" s="274">
        <f t="shared" si="8"/>
        <v>10.7</v>
      </c>
      <c r="Q17" s="275"/>
      <c r="R17" s="274">
        <f>IF($AP17="","",_xlfn.XLOOKUP($AP17,$AR$10:$AR$25,$AX$10:$AX$25))</f>
        <v>3</v>
      </c>
      <c r="S17" s="275"/>
      <c r="T17" s="378"/>
      <c r="U17" s="379"/>
      <c r="V17" s="274">
        <f t="shared" ref="V17:V20" si="14">IF(R17="","",IF(T17="",ROUND(P17*R17,0),ROUND(P17*R17*T17,0)))</f>
        <v>32</v>
      </c>
      <c r="W17" s="275"/>
      <c r="X17" s="274">
        <f>IF($AP17="","",_xlfn.XLOOKUP($AP17,$AR$10:$AR$25,$AY$10:$AY$25))</f>
        <v>3</v>
      </c>
      <c r="Y17" s="275"/>
      <c r="Z17" s="274">
        <f t="shared" si="9"/>
        <v>32</v>
      </c>
      <c r="AA17" s="275"/>
      <c r="AB17" s="274">
        <f>IF($AP17="","",_xlfn.XLOOKUP($AP17,$AR$10:$AR$25,$AZ$10:$AZ$25))</f>
        <v>3</v>
      </c>
      <c r="AC17" s="275"/>
      <c r="AD17" s="274">
        <f t="shared" si="10"/>
        <v>32</v>
      </c>
      <c r="AE17" s="275"/>
      <c r="AF17" s="274">
        <f>IF($AP17="","",_xlfn.XLOOKUP($AP17,$AR$10:$AR$25,$BA$10:$BA$25))</f>
        <v>3</v>
      </c>
      <c r="AG17" s="275"/>
      <c r="AH17" s="274">
        <f t="shared" si="11"/>
        <v>32</v>
      </c>
      <c r="AI17" s="275"/>
      <c r="AJ17" s="56"/>
      <c r="AK17" s="134"/>
      <c r="AL17" s="273"/>
      <c r="AM17" s="273"/>
      <c r="AN17" s="55"/>
      <c r="AO17" s="31"/>
      <c r="AP17" s="129" t="s">
        <v>4</v>
      </c>
      <c r="AQ17" s="31"/>
      <c r="AR17" s="31"/>
      <c r="AS17" s="20" t="s">
        <v>507</v>
      </c>
    </row>
    <row r="18" spans="1:65" ht="12" customHeight="1" x14ac:dyDescent="0.2">
      <c r="A18" s="55"/>
      <c r="B18" s="202"/>
      <c r="C18" s="278"/>
      <c r="D18" s="130" t="s">
        <v>152</v>
      </c>
      <c r="E18" s="199" t="s">
        <v>527</v>
      </c>
      <c r="F18" s="271"/>
      <c r="G18" s="136">
        <v>4</v>
      </c>
      <c r="H18" s="131" t="str">
        <f t="shared" si="12"/>
        <v>×</v>
      </c>
      <c r="I18" s="137">
        <v>2.5</v>
      </c>
      <c r="J18" s="378"/>
      <c r="K18" s="379"/>
      <c r="L18" s="274">
        <f t="shared" si="13"/>
        <v>10</v>
      </c>
      <c r="M18" s="275"/>
      <c r="N18" s="378">
        <v>1.7</v>
      </c>
      <c r="O18" s="379"/>
      <c r="P18" s="274">
        <f t="shared" si="8"/>
        <v>17</v>
      </c>
      <c r="Q18" s="275"/>
      <c r="R18" s="274">
        <f>IF($AP18="","",_xlfn.XLOOKUP($AP18,$AR$10:$AR$25,$AX$10:$AX$25))</f>
        <v>3</v>
      </c>
      <c r="S18" s="275"/>
      <c r="T18" s="378"/>
      <c r="U18" s="379"/>
      <c r="V18" s="274">
        <f t="shared" si="14"/>
        <v>51</v>
      </c>
      <c r="W18" s="275"/>
      <c r="X18" s="274">
        <f>IF($AP18="","",_xlfn.XLOOKUP($AP18,$AR$10:$AR$25,$AY$10:$AY$25))</f>
        <v>3</v>
      </c>
      <c r="Y18" s="275"/>
      <c r="Z18" s="274">
        <f t="shared" si="9"/>
        <v>51</v>
      </c>
      <c r="AA18" s="275"/>
      <c r="AB18" s="274">
        <f>IF($AP18="","",_xlfn.XLOOKUP($AP18,$AR$10:$AR$25,$AZ$10:$AZ$25))</f>
        <v>3</v>
      </c>
      <c r="AC18" s="275"/>
      <c r="AD18" s="274">
        <f t="shared" si="10"/>
        <v>51</v>
      </c>
      <c r="AE18" s="275"/>
      <c r="AF18" s="274">
        <f>IF($AP18="","",_xlfn.XLOOKUP($AP18,$AR$10:$AR$25,$BA$10:$BA$25))</f>
        <v>3</v>
      </c>
      <c r="AG18" s="275"/>
      <c r="AH18" s="274">
        <f t="shared" si="11"/>
        <v>51</v>
      </c>
      <c r="AI18" s="275"/>
      <c r="AJ18" s="56"/>
      <c r="AK18" s="134"/>
      <c r="AL18" s="273"/>
      <c r="AM18" s="273"/>
      <c r="AN18" s="55"/>
      <c r="AO18" s="31"/>
      <c r="AP18" s="129" t="s">
        <v>4</v>
      </c>
      <c r="AQ18" s="31"/>
      <c r="AR18" s="31"/>
      <c r="AS18" s="367" t="s">
        <v>162</v>
      </c>
      <c r="AT18" s="369"/>
      <c r="AU18" s="30" t="s">
        <v>163</v>
      </c>
    </row>
    <row r="19" spans="1:65" ht="12" customHeight="1" x14ac:dyDescent="0.2">
      <c r="A19" s="55"/>
      <c r="B19" s="202"/>
      <c r="C19" s="278"/>
      <c r="D19" s="130" t="s">
        <v>454</v>
      </c>
      <c r="E19" s="199" t="s">
        <v>455</v>
      </c>
      <c r="F19" s="271"/>
      <c r="G19" s="136">
        <v>4</v>
      </c>
      <c r="H19" s="131" t="str">
        <f t="shared" si="12"/>
        <v>×</v>
      </c>
      <c r="I19" s="137">
        <v>2.5</v>
      </c>
      <c r="J19" s="378"/>
      <c r="K19" s="379"/>
      <c r="L19" s="274">
        <f t="shared" si="13"/>
        <v>10</v>
      </c>
      <c r="M19" s="275"/>
      <c r="N19" s="378">
        <v>2.1</v>
      </c>
      <c r="O19" s="379"/>
      <c r="P19" s="274">
        <f t="shared" si="8"/>
        <v>21</v>
      </c>
      <c r="Q19" s="275"/>
      <c r="R19" s="274">
        <f>IF($AP19="","",_xlfn.XLOOKUP($AP19,$AR$10:$AR$25,$AX$10:$AX$25))</f>
        <v>3</v>
      </c>
      <c r="S19" s="275"/>
      <c r="T19" s="378"/>
      <c r="U19" s="379"/>
      <c r="V19" s="274">
        <f t="shared" si="14"/>
        <v>63</v>
      </c>
      <c r="W19" s="275"/>
      <c r="X19" s="274">
        <f>IF($AP19="","",_xlfn.XLOOKUP($AP19,$AR$10:$AR$25,$AY$10:$AY$25))</f>
        <v>3</v>
      </c>
      <c r="Y19" s="275"/>
      <c r="Z19" s="274">
        <f t="shared" si="9"/>
        <v>63</v>
      </c>
      <c r="AA19" s="275"/>
      <c r="AB19" s="274">
        <f>IF($AP19="","",_xlfn.XLOOKUP($AP19,$AR$10:$AR$25,$AZ$10:$AZ$25))</f>
        <v>3</v>
      </c>
      <c r="AC19" s="275"/>
      <c r="AD19" s="274">
        <f t="shared" si="10"/>
        <v>63</v>
      </c>
      <c r="AE19" s="275"/>
      <c r="AF19" s="274">
        <f>IF($AP19="","",_xlfn.XLOOKUP($AP19,$AR$10:$AR$25,$BA$10:$BA$25))</f>
        <v>3</v>
      </c>
      <c r="AG19" s="275"/>
      <c r="AH19" s="274">
        <f t="shared" si="11"/>
        <v>63</v>
      </c>
      <c r="AI19" s="275"/>
      <c r="AJ19" s="56"/>
      <c r="AK19" s="134"/>
      <c r="AL19" s="273"/>
      <c r="AM19" s="273"/>
      <c r="AN19" s="55"/>
      <c r="AO19" s="31"/>
      <c r="AP19" s="129" t="s">
        <v>4</v>
      </c>
      <c r="AQ19" s="31"/>
      <c r="AR19" s="31"/>
      <c r="AS19" s="30" t="s">
        <v>23</v>
      </c>
      <c r="AT19" s="30" t="s">
        <v>24</v>
      </c>
      <c r="AU19" s="30" t="s">
        <v>161</v>
      </c>
      <c r="AX19" s="367" t="s">
        <v>468</v>
      </c>
      <c r="AY19" s="368"/>
      <c r="AZ19" s="368"/>
      <c r="BA19" s="368"/>
      <c r="BB19" s="369"/>
    </row>
    <row r="20" spans="1:65" ht="12" customHeight="1" x14ac:dyDescent="0.2">
      <c r="A20" s="55"/>
      <c r="B20" s="202"/>
      <c r="C20" s="278"/>
      <c r="D20" s="132"/>
      <c r="E20" s="199"/>
      <c r="F20" s="271"/>
      <c r="G20" s="136"/>
      <c r="H20" s="131" t="str">
        <f t="shared" si="12"/>
        <v/>
      </c>
      <c r="I20" s="137"/>
      <c r="J20" s="378"/>
      <c r="K20" s="379"/>
      <c r="L20" s="274" t="str">
        <f t="shared" si="13"/>
        <v/>
      </c>
      <c r="M20" s="275"/>
      <c r="N20" s="378"/>
      <c r="O20" s="379"/>
      <c r="P20" s="274" t="str">
        <f t="shared" si="8"/>
        <v/>
      </c>
      <c r="Q20" s="275"/>
      <c r="R20" s="274" t="str">
        <f>IF($AP20="","",_xlfn.XLOOKUP($AP20,$AR$10:$AR$25,$AX$10:$AX$25))</f>
        <v/>
      </c>
      <c r="S20" s="275"/>
      <c r="T20" s="378"/>
      <c r="U20" s="379"/>
      <c r="V20" s="274" t="str">
        <f t="shared" si="14"/>
        <v/>
      </c>
      <c r="W20" s="275"/>
      <c r="X20" s="274" t="str">
        <f>IF($AP20="","",_xlfn.XLOOKUP($AP20,$AR$10:$AR$25,$AY$10:$AY$25))</f>
        <v/>
      </c>
      <c r="Y20" s="275"/>
      <c r="Z20" s="274" t="str">
        <f t="shared" si="9"/>
        <v/>
      </c>
      <c r="AA20" s="275"/>
      <c r="AB20" s="274" t="str">
        <f>IF($AP20="","",_xlfn.XLOOKUP($AP20,$AR$10:$AR$25,$AZ$10:$AZ$25))</f>
        <v/>
      </c>
      <c r="AC20" s="275"/>
      <c r="AD20" s="274" t="str">
        <f t="shared" si="10"/>
        <v/>
      </c>
      <c r="AE20" s="275"/>
      <c r="AF20" s="274" t="str">
        <f>IF($AP20="","",_xlfn.XLOOKUP($AP20,$AR$10:$AR$25,$BA$10:$BA$25))</f>
        <v/>
      </c>
      <c r="AG20" s="275"/>
      <c r="AH20" s="274" t="str">
        <f t="shared" si="11"/>
        <v/>
      </c>
      <c r="AI20" s="275"/>
      <c r="AJ20" s="56"/>
      <c r="AK20" s="134"/>
      <c r="AL20" s="273"/>
      <c r="AM20" s="273"/>
      <c r="AN20" s="55"/>
      <c r="AO20" s="31"/>
      <c r="AP20" s="129"/>
      <c r="AQ20" s="31"/>
      <c r="AR20" s="31" t="s">
        <v>4</v>
      </c>
      <c r="AS20" s="35"/>
      <c r="AT20" s="35"/>
      <c r="AU20" s="129">
        <v>0.3</v>
      </c>
      <c r="AX20" s="38">
        <f t="shared" ref="AX20:BA25" si="15">IF($AU20="",IF(OR($AS20="",$AH$5&gt;$AS20),"",$AS20-$AH$5),ROUND($AU20*(AX$10),1))</f>
        <v>3</v>
      </c>
      <c r="AY20" s="38">
        <f t="shared" si="15"/>
        <v>3</v>
      </c>
      <c r="AZ20" s="38">
        <f t="shared" si="15"/>
        <v>3</v>
      </c>
      <c r="BA20" s="38">
        <f t="shared" si="15"/>
        <v>3</v>
      </c>
      <c r="BB20" s="38">
        <f t="shared" ref="BB20:BB25" si="16">IF($AU20="",IF(OR($AT20="",$AH$6&lt;$AT20),"",$AH$6-$AT20),ROUND($AU20*(BB$10),1))</f>
        <v>4.8</v>
      </c>
    </row>
    <row r="21" spans="1:65" ht="12" customHeight="1" x14ac:dyDescent="0.2">
      <c r="A21" s="55"/>
      <c r="B21" s="203"/>
      <c r="C21" s="279"/>
      <c r="D21" s="145" t="s">
        <v>425</v>
      </c>
      <c r="E21" s="146"/>
      <c r="F21" s="146"/>
      <c r="G21" s="146"/>
      <c r="H21" s="146"/>
      <c r="I21" s="146"/>
      <c r="J21" s="146"/>
      <c r="K21" s="146"/>
      <c r="L21" s="146"/>
      <c r="M21" s="146"/>
      <c r="N21" s="146"/>
      <c r="O21" s="146"/>
      <c r="P21" s="146"/>
      <c r="Q21" s="147"/>
      <c r="R21" s="148">
        <f>SUM(V16:W20)</f>
        <v>197</v>
      </c>
      <c r="S21" s="149"/>
      <c r="T21" s="149"/>
      <c r="U21" s="149"/>
      <c r="V21" s="149"/>
      <c r="W21" s="150"/>
      <c r="X21" s="149">
        <f>SUM(Z16:AA20)</f>
        <v>197</v>
      </c>
      <c r="Y21" s="149"/>
      <c r="Z21" s="149"/>
      <c r="AA21" s="150"/>
      <c r="AB21" s="148">
        <f>SUM(AD16:AE20)</f>
        <v>197</v>
      </c>
      <c r="AC21" s="149"/>
      <c r="AD21" s="149"/>
      <c r="AE21" s="150"/>
      <c r="AF21" s="148">
        <f>SUM(AH16:AI20)</f>
        <v>197</v>
      </c>
      <c r="AG21" s="149"/>
      <c r="AH21" s="149"/>
      <c r="AI21" s="150"/>
      <c r="AJ21" s="148"/>
      <c r="AK21" s="149"/>
      <c r="AL21" s="149"/>
      <c r="AM21" s="150"/>
      <c r="AN21" s="55"/>
      <c r="AO21" s="31"/>
      <c r="AP21" s="31"/>
      <c r="AQ21" s="31"/>
      <c r="AR21" s="31" t="s">
        <v>426</v>
      </c>
      <c r="AS21" s="35">
        <v>28</v>
      </c>
      <c r="AT21" s="35"/>
      <c r="AU21" s="129"/>
      <c r="AX21" s="38">
        <f t="shared" si="15"/>
        <v>4</v>
      </c>
      <c r="AY21" s="38">
        <f t="shared" si="15"/>
        <v>4</v>
      </c>
      <c r="AZ21" s="38">
        <f t="shared" si="15"/>
        <v>4</v>
      </c>
      <c r="BA21" s="38">
        <f t="shared" si="15"/>
        <v>4</v>
      </c>
      <c r="BB21" s="38" t="str">
        <f t="shared" si="16"/>
        <v/>
      </c>
    </row>
    <row r="22" spans="1:65" ht="12" customHeight="1" x14ac:dyDescent="0.2">
      <c r="A22" s="55"/>
      <c r="B22" s="316" t="s">
        <v>15</v>
      </c>
      <c r="C22" s="301"/>
      <c r="D22" s="317" t="s">
        <v>10</v>
      </c>
      <c r="E22" s="319" t="s">
        <v>62</v>
      </c>
      <c r="F22" s="320"/>
      <c r="G22" s="168" t="s">
        <v>63</v>
      </c>
      <c r="H22" s="169"/>
      <c r="I22" s="170"/>
      <c r="J22" s="323" t="s">
        <v>50</v>
      </c>
      <c r="K22" s="323"/>
      <c r="L22" s="323"/>
      <c r="M22" s="323"/>
      <c r="N22" s="282"/>
      <c r="O22" s="283"/>
      <c r="P22" s="283"/>
      <c r="Q22" s="284"/>
      <c r="R22" s="168" t="s">
        <v>64</v>
      </c>
      <c r="S22" s="169"/>
      <c r="T22" s="169"/>
      <c r="U22" s="169"/>
      <c r="V22" s="280" t="s">
        <v>44</v>
      </c>
      <c r="W22" s="281"/>
      <c r="X22" s="280" t="s">
        <v>66</v>
      </c>
      <c r="Y22" s="281"/>
      <c r="Z22" s="280" t="s">
        <v>44</v>
      </c>
      <c r="AA22" s="281"/>
      <c r="AB22" s="280" t="s">
        <v>66</v>
      </c>
      <c r="AC22" s="281"/>
      <c r="AD22" s="280" t="s">
        <v>44</v>
      </c>
      <c r="AE22" s="281"/>
      <c r="AF22" s="280" t="s">
        <v>66</v>
      </c>
      <c r="AG22" s="281"/>
      <c r="AH22" s="280" t="s">
        <v>44</v>
      </c>
      <c r="AI22" s="281"/>
      <c r="AJ22" s="282"/>
      <c r="AK22" s="283"/>
      <c r="AL22" s="283"/>
      <c r="AM22" s="284"/>
      <c r="AN22" s="55"/>
      <c r="AO22" s="31"/>
      <c r="AP22" s="31"/>
      <c r="AQ22" s="31"/>
      <c r="AR22" s="31" t="s">
        <v>427</v>
      </c>
      <c r="AS22" s="35"/>
      <c r="AT22" s="35"/>
      <c r="AU22" s="129"/>
      <c r="AX22" s="38" t="str">
        <f t="shared" si="15"/>
        <v/>
      </c>
      <c r="AY22" s="38" t="str">
        <f t="shared" si="15"/>
        <v/>
      </c>
      <c r="AZ22" s="38" t="str">
        <f t="shared" si="15"/>
        <v/>
      </c>
      <c r="BA22" s="38" t="str">
        <f t="shared" si="15"/>
        <v/>
      </c>
      <c r="BB22" s="38" t="str">
        <f t="shared" si="16"/>
        <v/>
      </c>
    </row>
    <row r="23" spans="1:65" ht="12" customHeight="1" x14ac:dyDescent="0.2">
      <c r="A23" s="55"/>
      <c r="B23" s="316"/>
      <c r="C23" s="301"/>
      <c r="D23" s="318"/>
      <c r="E23" s="321"/>
      <c r="F23" s="322"/>
      <c r="G23" s="206" t="s">
        <v>57</v>
      </c>
      <c r="H23" s="207"/>
      <c r="I23" s="208"/>
      <c r="J23" s="291" t="s">
        <v>56</v>
      </c>
      <c r="K23" s="291"/>
      <c r="L23" s="291"/>
      <c r="M23" s="291"/>
      <c r="N23" s="285"/>
      <c r="O23" s="286"/>
      <c r="P23" s="286"/>
      <c r="Q23" s="287"/>
      <c r="R23" s="206" t="s">
        <v>65</v>
      </c>
      <c r="S23" s="207"/>
      <c r="T23" s="207"/>
      <c r="U23" s="207"/>
      <c r="V23" s="206" t="s">
        <v>17</v>
      </c>
      <c r="W23" s="208"/>
      <c r="X23" s="292" t="s">
        <v>65</v>
      </c>
      <c r="Y23" s="293"/>
      <c r="Z23" s="206" t="s">
        <v>17</v>
      </c>
      <c r="AA23" s="208"/>
      <c r="AB23" s="292" t="s">
        <v>65</v>
      </c>
      <c r="AC23" s="293"/>
      <c r="AD23" s="206" t="s">
        <v>17</v>
      </c>
      <c r="AE23" s="208"/>
      <c r="AF23" s="292" t="s">
        <v>65</v>
      </c>
      <c r="AG23" s="293"/>
      <c r="AH23" s="206" t="s">
        <v>17</v>
      </c>
      <c r="AI23" s="208"/>
      <c r="AJ23" s="285"/>
      <c r="AK23" s="286"/>
      <c r="AL23" s="286"/>
      <c r="AM23" s="287"/>
      <c r="AN23" s="55"/>
      <c r="AO23" s="31"/>
      <c r="AP23" s="31"/>
      <c r="AQ23" s="31"/>
      <c r="AR23" s="31" t="s">
        <v>428</v>
      </c>
      <c r="AS23" s="35"/>
      <c r="AT23" s="35"/>
      <c r="AU23" s="129"/>
      <c r="AX23" s="38" t="str">
        <f t="shared" si="15"/>
        <v/>
      </c>
      <c r="AY23" s="38" t="str">
        <f t="shared" si="15"/>
        <v/>
      </c>
      <c r="AZ23" s="38" t="str">
        <f t="shared" si="15"/>
        <v/>
      </c>
      <c r="BA23" s="38" t="str">
        <f t="shared" si="15"/>
        <v/>
      </c>
      <c r="BB23" s="38" t="str">
        <f t="shared" si="16"/>
        <v/>
      </c>
    </row>
    <row r="24" spans="1:65" ht="12" customHeight="1" x14ac:dyDescent="0.2">
      <c r="A24" s="55"/>
      <c r="B24" s="316"/>
      <c r="C24" s="301" t="s">
        <v>38</v>
      </c>
      <c r="D24" s="130"/>
      <c r="E24" s="199"/>
      <c r="F24" s="271"/>
      <c r="G24" s="136"/>
      <c r="H24" s="131" t="str">
        <f t="shared" ref="H24" si="17">IF(G24="","","×")</f>
        <v/>
      </c>
      <c r="I24" s="137"/>
      <c r="J24" s="302" t="str">
        <f>IF(H24="","",ROUND(G24*I24,1))</f>
        <v/>
      </c>
      <c r="K24" s="303"/>
      <c r="L24" s="303"/>
      <c r="M24" s="303"/>
      <c r="N24" s="285"/>
      <c r="O24" s="286"/>
      <c r="P24" s="286"/>
      <c r="Q24" s="287"/>
      <c r="R24" s="304" t="str">
        <f>IF($AU30="","",IF($AW30="",ROUND($AV30*AX30,0),ROUND($AV30*(AX30-AX$34*$AW30/100+AX$34),0)))</f>
        <v/>
      </c>
      <c r="S24" s="304"/>
      <c r="T24" s="304"/>
      <c r="U24" s="304"/>
      <c r="V24" s="300" t="str">
        <f>IF(R24="","",J24*R24)</f>
        <v/>
      </c>
      <c r="W24" s="300"/>
      <c r="X24" s="300" t="str">
        <f>IF($AU30="","",IF($AW30="",ROUND($AV30*AY30,0),ROUND($AV30*(AY30-AY$34*$AW30/100+AY$34),0)))</f>
        <v/>
      </c>
      <c r="Y24" s="300"/>
      <c r="Z24" s="300" t="str">
        <f>IF(X24="","",J24*X24)</f>
        <v/>
      </c>
      <c r="AA24" s="300"/>
      <c r="AB24" s="300" t="str">
        <f>IF($AU30="","",IF($AW30="",ROUND($AV30*AZ30,0),ROUND($AV30*(AZ30-AZ$34*$AW30/100+AZ$34),0)))</f>
        <v/>
      </c>
      <c r="AC24" s="300"/>
      <c r="AD24" s="300" t="str">
        <f>IF(AB24="","",J24*AB24)</f>
        <v/>
      </c>
      <c r="AE24" s="300"/>
      <c r="AF24" s="300" t="str">
        <f>IF($AU30="","",IF($AW30="",ROUND($AV30*BA30,0),ROUND($AV30*(BA30-BA$34*$AW30/100+BA$34),0)))</f>
        <v/>
      </c>
      <c r="AG24" s="300"/>
      <c r="AH24" s="300" t="str">
        <f>IF(AF24="","",J24*AF24)</f>
        <v/>
      </c>
      <c r="AI24" s="300"/>
      <c r="AJ24" s="285"/>
      <c r="AK24" s="286"/>
      <c r="AL24" s="286"/>
      <c r="AM24" s="287"/>
      <c r="AN24" s="55"/>
      <c r="AO24" s="31"/>
      <c r="AP24" s="31"/>
      <c r="AQ24" s="31"/>
      <c r="AR24" s="31" t="s">
        <v>207</v>
      </c>
      <c r="AS24" s="35"/>
      <c r="AT24" s="35"/>
      <c r="AU24" s="129"/>
      <c r="AX24" s="38" t="str">
        <f t="shared" si="15"/>
        <v/>
      </c>
      <c r="AY24" s="38" t="str">
        <f t="shared" si="15"/>
        <v/>
      </c>
      <c r="AZ24" s="38" t="str">
        <f t="shared" si="15"/>
        <v/>
      </c>
      <c r="BA24" s="38" t="str">
        <f t="shared" si="15"/>
        <v/>
      </c>
      <c r="BB24" s="38" t="str">
        <f t="shared" si="16"/>
        <v/>
      </c>
    </row>
    <row r="25" spans="1:65" ht="12" customHeight="1" x14ac:dyDescent="0.2">
      <c r="A25" s="55"/>
      <c r="B25" s="316"/>
      <c r="C25" s="301"/>
      <c r="D25" s="130"/>
      <c r="E25" s="199"/>
      <c r="F25" s="271"/>
      <c r="G25" s="136"/>
      <c r="H25" s="131" t="str">
        <f>IF(G25="","","×")</f>
        <v/>
      </c>
      <c r="I25" s="137"/>
      <c r="J25" s="302" t="str">
        <f>IF(H25="","",ROUND(G25*I25,1))</f>
        <v/>
      </c>
      <c r="K25" s="303"/>
      <c r="L25" s="303"/>
      <c r="M25" s="303"/>
      <c r="N25" s="288"/>
      <c r="O25" s="289"/>
      <c r="P25" s="289"/>
      <c r="Q25" s="290"/>
      <c r="R25" s="304" t="str">
        <f>IF($AU31="","",IF($AW31="",ROUND($AV31*AX31,0),ROUND($AV31*(AX31-AX$34*$AW31/100+AX$34),0)))</f>
        <v/>
      </c>
      <c r="S25" s="304"/>
      <c r="T25" s="304"/>
      <c r="U25" s="304"/>
      <c r="V25" s="300" t="str">
        <f>IF(R25="","",J25*R25)</f>
        <v/>
      </c>
      <c r="W25" s="300"/>
      <c r="X25" s="300" t="str">
        <f>IF($AU31="","",IF($AW31="",ROUND($AV31*AY31,0),ROUND($AV31*(AY31-AY$34*$AW31/100+AY$34),0)))</f>
        <v/>
      </c>
      <c r="Y25" s="300"/>
      <c r="Z25" s="300" t="str">
        <f>IF(X25="","",J25*X25)</f>
        <v/>
      </c>
      <c r="AA25" s="300"/>
      <c r="AB25" s="300" t="str">
        <f>IF($AU31="","",IF($AW31="",ROUND($AV31*AZ31,0),ROUND($AV31*(AZ31-AZ$34*$AW31/100+AZ$34),0)))</f>
        <v/>
      </c>
      <c r="AC25" s="300"/>
      <c r="AD25" s="300" t="str">
        <f>IF(AB25="","",J25*AB25)</f>
        <v/>
      </c>
      <c r="AE25" s="300"/>
      <c r="AF25" s="300" t="str">
        <f>IF($AU31="","",IF($AW31="",ROUND($AV31*BA31,0),ROUND($AV31*(BA31-BA$34*$AW31/100+BA$34),0)))</f>
        <v/>
      </c>
      <c r="AG25" s="300"/>
      <c r="AH25" s="300" t="str">
        <f>IF(AF25="","",J25*AF25)</f>
        <v/>
      </c>
      <c r="AI25" s="300"/>
      <c r="AJ25" s="285"/>
      <c r="AK25" s="286"/>
      <c r="AL25" s="286"/>
      <c r="AM25" s="287"/>
      <c r="AN25" s="55"/>
      <c r="AO25" s="31"/>
      <c r="AP25" s="31"/>
      <c r="AQ25" s="31"/>
      <c r="AR25" s="31" t="s">
        <v>429</v>
      </c>
      <c r="AS25" s="35"/>
      <c r="AT25" s="35"/>
      <c r="AU25" s="129"/>
      <c r="AX25" s="38" t="str">
        <f t="shared" si="15"/>
        <v/>
      </c>
      <c r="AY25" s="38" t="str">
        <f t="shared" si="15"/>
        <v/>
      </c>
      <c r="AZ25" s="38" t="str">
        <f t="shared" si="15"/>
        <v/>
      </c>
      <c r="BA25" s="38" t="str">
        <f t="shared" si="15"/>
        <v/>
      </c>
      <c r="BB25" s="38" t="str">
        <f t="shared" si="16"/>
        <v/>
      </c>
    </row>
    <row r="26" spans="1:65" ht="12" customHeight="1" x14ac:dyDescent="0.2">
      <c r="A26" s="55"/>
      <c r="B26" s="316"/>
      <c r="C26" s="301"/>
      <c r="D26" s="145" t="s">
        <v>155</v>
      </c>
      <c r="E26" s="146"/>
      <c r="F26" s="146"/>
      <c r="G26" s="146"/>
      <c r="H26" s="146"/>
      <c r="I26" s="146"/>
      <c r="J26" s="146"/>
      <c r="K26" s="146"/>
      <c r="L26" s="146"/>
      <c r="M26" s="146"/>
      <c r="N26" s="146"/>
      <c r="O26" s="146"/>
      <c r="P26" s="146"/>
      <c r="Q26" s="147"/>
      <c r="R26" s="305">
        <f>SUM(V24:W25)</f>
        <v>0</v>
      </c>
      <c r="S26" s="305"/>
      <c r="T26" s="305"/>
      <c r="U26" s="305"/>
      <c r="V26" s="305"/>
      <c r="W26" s="305"/>
      <c r="X26" s="305">
        <f>SUM(Z24:AA25)</f>
        <v>0</v>
      </c>
      <c r="Y26" s="305"/>
      <c r="Z26" s="305"/>
      <c r="AA26" s="305"/>
      <c r="AB26" s="305">
        <f>SUM(AD24:AE25)</f>
        <v>0</v>
      </c>
      <c r="AC26" s="305"/>
      <c r="AD26" s="305"/>
      <c r="AE26" s="305"/>
      <c r="AF26" s="305">
        <f>SUM(AH24:AI25)</f>
        <v>0</v>
      </c>
      <c r="AG26" s="305"/>
      <c r="AH26" s="305"/>
      <c r="AI26" s="305"/>
      <c r="AJ26" s="285"/>
      <c r="AK26" s="286"/>
      <c r="AL26" s="286"/>
      <c r="AM26" s="287"/>
      <c r="AN26" s="55"/>
      <c r="AO26" s="31"/>
      <c r="AP26" s="31"/>
      <c r="AQ26" s="31"/>
      <c r="AR26" s="31"/>
      <c r="AS26" s="31" t="s">
        <v>431</v>
      </c>
      <c r="AT26" s="36"/>
    </row>
    <row r="27" spans="1:65" ht="12" customHeight="1" x14ac:dyDescent="0.2">
      <c r="A27" s="55"/>
      <c r="B27" s="316"/>
      <c r="C27" s="301" t="s">
        <v>61</v>
      </c>
      <c r="D27" s="130"/>
      <c r="E27" s="199"/>
      <c r="F27" s="271"/>
      <c r="G27" s="136"/>
      <c r="H27" s="131"/>
      <c r="I27" s="137"/>
      <c r="J27" s="302" t="str">
        <f t="shared" ref="J27:J28" si="18">IF(H27="","",ROUND(G27*I27,1))</f>
        <v/>
      </c>
      <c r="K27" s="303"/>
      <c r="L27" s="303"/>
      <c r="M27" s="303"/>
      <c r="N27" s="282"/>
      <c r="O27" s="283"/>
      <c r="P27" s="283"/>
      <c r="Q27" s="284"/>
      <c r="R27" s="304" t="str">
        <f>IF($AU32="","",IF($AW32="",ROUND($AV32*AX32,0),ROUND($AV32*(AX32-AX$34*$AW32/100+AX$34),0)))</f>
        <v/>
      </c>
      <c r="S27" s="304"/>
      <c r="T27" s="304"/>
      <c r="U27" s="304"/>
      <c r="V27" s="300" t="str">
        <f>IF(R27="","",J27*R27)</f>
        <v/>
      </c>
      <c r="W27" s="300"/>
      <c r="X27" s="300" t="str">
        <f>IF($AU32="","",IF($AW32="",ROUND($AV32*AY32,0),ROUND($AV32*(AY32-AY$34*$AW32/100+AY$34),0)))</f>
        <v/>
      </c>
      <c r="Y27" s="300"/>
      <c r="Z27" s="300" t="str">
        <f>IF(X27="","",J27*X27)</f>
        <v/>
      </c>
      <c r="AA27" s="300"/>
      <c r="AB27" s="300" t="str">
        <f>IF($AU32="","",IF($AW32="",ROUND($AV32*AZ32,0),ROUND($AV32*(AZ32-AZ$34*$AW32/100+AZ$34),0)))</f>
        <v/>
      </c>
      <c r="AC27" s="300"/>
      <c r="AD27" s="300" t="str">
        <f>IF(AB27="","",J27*AB27)</f>
        <v/>
      </c>
      <c r="AE27" s="300"/>
      <c r="AF27" s="300" t="str">
        <f>IF($AU32="","",IF($AW32="",ROUND($AV32*BA32,0),ROUND($AV32*(BA32-BA$34*$AW32/100+BA$34),0)))</f>
        <v/>
      </c>
      <c r="AG27" s="300"/>
      <c r="AH27" s="300" t="str">
        <f>IF(AF27="","",J27*AF27)</f>
        <v/>
      </c>
      <c r="AI27" s="300"/>
      <c r="AJ27" s="285"/>
      <c r="AK27" s="286"/>
      <c r="AL27" s="286"/>
      <c r="AM27" s="287"/>
      <c r="AN27" s="55"/>
      <c r="AO27" s="31"/>
      <c r="AP27" s="31" t="s">
        <v>505</v>
      </c>
      <c r="AQ27" s="31"/>
      <c r="AR27" s="31"/>
    </row>
    <row r="28" spans="1:65" ht="12" customHeight="1" x14ac:dyDescent="0.2">
      <c r="A28" s="55"/>
      <c r="B28" s="316"/>
      <c r="C28" s="301"/>
      <c r="D28" s="130"/>
      <c r="E28" s="199"/>
      <c r="F28" s="271"/>
      <c r="G28" s="136"/>
      <c r="H28" s="131"/>
      <c r="I28" s="137"/>
      <c r="J28" s="302" t="str">
        <f t="shared" si="18"/>
        <v/>
      </c>
      <c r="K28" s="303"/>
      <c r="L28" s="303"/>
      <c r="M28" s="303"/>
      <c r="N28" s="288"/>
      <c r="O28" s="289"/>
      <c r="P28" s="289"/>
      <c r="Q28" s="290"/>
      <c r="R28" s="304" t="str">
        <f>IF($AU33="","",IF($AW33="",ROUND($AV33*AX33,0),ROUND($AV33*(AX33-AX$34*$AW33/100+AX$34),0)))</f>
        <v/>
      </c>
      <c r="S28" s="304"/>
      <c r="T28" s="304"/>
      <c r="U28" s="304"/>
      <c r="V28" s="300" t="str">
        <f>IF(R28="","",J28*R28)</f>
        <v/>
      </c>
      <c r="W28" s="300"/>
      <c r="X28" s="300" t="str">
        <f>IF($AU33="","",IF($AW33="",ROUND($AV33*AY33,0),ROUND($AV33*(AY33-AY$34*$AW33/100+AY$34),0)))</f>
        <v/>
      </c>
      <c r="Y28" s="300"/>
      <c r="Z28" s="300" t="str">
        <f>IF(X28="","",J28*X28)</f>
        <v/>
      </c>
      <c r="AA28" s="300"/>
      <c r="AB28" s="300" t="str">
        <f>IF($AU33="","",IF($AW33="",ROUND($AV33*AZ33,0),ROUND($AV33*(AZ33-AZ$34*$AW33/100+AZ$34),0)))</f>
        <v/>
      </c>
      <c r="AC28" s="300"/>
      <c r="AD28" s="300" t="str">
        <f>IF(AB28="","",J28*AB28)</f>
        <v/>
      </c>
      <c r="AE28" s="300"/>
      <c r="AF28" s="300" t="str">
        <f>IF($AU33="","",IF($AW33="",ROUND($AV33*BA33,0),ROUND($AV33*(BA33-BA$34*$AW33/100+BA$34),0)))</f>
        <v/>
      </c>
      <c r="AG28" s="300"/>
      <c r="AH28" s="300" t="str">
        <f>IF(AF28="","",J28*AF28)</f>
        <v/>
      </c>
      <c r="AI28" s="300"/>
      <c r="AJ28" s="285"/>
      <c r="AK28" s="286"/>
      <c r="AL28" s="286"/>
      <c r="AM28" s="287"/>
      <c r="AN28" s="55"/>
      <c r="AO28" s="31"/>
      <c r="AV28" s="370" t="s">
        <v>522</v>
      </c>
      <c r="AW28" s="370" t="s">
        <v>523</v>
      </c>
      <c r="AX28" s="367" t="s">
        <v>521</v>
      </c>
      <c r="AY28" s="368"/>
      <c r="AZ28" s="368"/>
      <c r="BA28" s="368"/>
      <c r="BB28" s="369"/>
      <c r="BH28" s="20"/>
      <c r="BI28" s="20"/>
      <c r="BJ28" s="20"/>
      <c r="BK28" s="20"/>
      <c r="BL28" s="20"/>
      <c r="BM28" s="20"/>
    </row>
    <row r="29" spans="1:65" ht="12" customHeight="1" x14ac:dyDescent="0.2">
      <c r="A29" s="57"/>
      <c r="B29" s="316"/>
      <c r="C29" s="301"/>
      <c r="D29" s="145" t="s">
        <v>156</v>
      </c>
      <c r="E29" s="146"/>
      <c r="F29" s="146"/>
      <c r="G29" s="146"/>
      <c r="H29" s="146"/>
      <c r="I29" s="146"/>
      <c r="J29" s="146"/>
      <c r="K29" s="146"/>
      <c r="L29" s="146"/>
      <c r="M29" s="146"/>
      <c r="N29" s="146"/>
      <c r="O29" s="146"/>
      <c r="P29" s="146"/>
      <c r="Q29" s="147"/>
      <c r="R29" s="306">
        <f>SUM(V27:W28)</f>
        <v>0</v>
      </c>
      <c r="S29" s="306"/>
      <c r="T29" s="306"/>
      <c r="U29" s="306"/>
      <c r="V29" s="306"/>
      <c r="W29" s="306"/>
      <c r="X29" s="306">
        <f>SUM(Z27:AA28)</f>
        <v>0</v>
      </c>
      <c r="Y29" s="306"/>
      <c r="Z29" s="306"/>
      <c r="AA29" s="306"/>
      <c r="AB29" s="306">
        <f>SUM(AD27:AE28)</f>
        <v>0</v>
      </c>
      <c r="AC29" s="306"/>
      <c r="AD29" s="306"/>
      <c r="AE29" s="306"/>
      <c r="AF29" s="306">
        <f>SUM(AH27:AI28)</f>
        <v>0</v>
      </c>
      <c r="AG29" s="306"/>
      <c r="AH29" s="306"/>
      <c r="AI29" s="306"/>
      <c r="AJ29" s="285"/>
      <c r="AK29" s="286"/>
      <c r="AL29" s="286"/>
      <c r="AM29" s="287"/>
      <c r="AN29" s="55"/>
      <c r="AO29" s="31"/>
      <c r="AP29" s="31"/>
      <c r="AQ29" s="33"/>
      <c r="AR29" s="36"/>
      <c r="AV29" s="371"/>
      <c r="AW29" s="371"/>
      <c r="AX29" s="25" t="s">
        <v>11</v>
      </c>
      <c r="AY29" s="25" t="s">
        <v>12</v>
      </c>
      <c r="AZ29" s="25" t="s">
        <v>13</v>
      </c>
      <c r="BA29" s="25" t="s">
        <v>14</v>
      </c>
      <c r="BB29" s="25" t="s">
        <v>24</v>
      </c>
      <c r="BH29" s="20"/>
      <c r="BI29" s="20"/>
      <c r="BJ29" s="20"/>
      <c r="BK29" s="20"/>
      <c r="BL29" s="20"/>
      <c r="BM29" s="20"/>
    </row>
    <row r="30" spans="1:65" ht="12" customHeight="1" x14ac:dyDescent="0.2">
      <c r="A30" s="57"/>
      <c r="B30" s="307" t="s">
        <v>16</v>
      </c>
      <c r="C30" s="309" t="s">
        <v>61</v>
      </c>
      <c r="D30" s="310" t="s">
        <v>74</v>
      </c>
      <c r="E30" s="311"/>
      <c r="F30" s="311"/>
      <c r="G30" s="311"/>
      <c r="H30" s="311"/>
      <c r="I30" s="311"/>
      <c r="J30" s="311"/>
      <c r="K30" s="311"/>
      <c r="L30" s="311"/>
      <c r="M30" s="312"/>
      <c r="N30" s="297"/>
      <c r="O30" s="298"/>
      <c r="P30" s="298"/>
      <c r="Q30" s="299"/>
      <c r="R30" s="306" t="s">
        <v>71</v>
      </c>
      <c r="S30" s="306"/>
      <c r="T30" s="306"/>
      <c r="U30" s="306"/>
      <c r="V30" s="306"/>
      <c r="W30" s="306"/>
      <c r="X30" s="306"/>
      <c r="Y30" s="306"/>
      <c r="Z30" s="306"/>
      <c r="AA30" s="306"/>
      <c r="AB30" s="306"/>
      <c r="AC30" s="306"/>
      <c r="AD30" s="306"/>
      <c r="AE30" s="306"/>
      <c r="AF30" s="306"/>
      <c r="AG30" s="306"/>
      <c r="AH30" s="306"/>
      <c r="AI30" s="306"/>
      <c r="AJ30" s="285"/>
      <c r="AK30" s="286"/>
      <c r="AL30" s="286"/>
      <c r="AM30" s="287"/>
      <c r="AN30" s="55"/>
      <c r="AO30" s="31"/>
      <c r="AP30" s="31"/>
      <c r="AQ30" s="33"/>
      <c r="AR30" s="36"/>
      <c r="AU30" s="38" t="str">
        <f>IF(D24="","",D24&amp;"："&amp;E24)</f>
        <v/>
      </c>
      <c r="AV30" s="129">
        <v>1</v>
      </c>
      <c r="AW30" s="129"/>
      <c r="AX30" s="129">
        <v>14</v>
      </c>
      <c r="AY30" s="129">
        <v>61</v>
      </c>
      <c r="AZ30" s="129">
        <v>21</v>
      </c>
      <c r="BA30" s="129">
        <v>12</v>
      </c>
      <c r="BB30" s="143"/>
    </row>
    <row r="31" spans="1:65" ht="12" customHeight="1" x14ac:dyDescent="0.2">
      <c r="A31" s="57"/>
      <c r="B31" s="308"/>
      <c r="C31" s="279"/>
      <c r="D31" s="294">
        <f>(IF(AS39="",(IF(AU39="","",ROUND(AU39*AV39,0))),ROUND(AS39*D5,0)))</f>
        <v>100</v>
      </c>
      <c r="E31" s="295"/>
      <c r="F31" s="295"/>
      <c r="G31" s="295"/>
      <c r="H31" s="295"/>
      <c r="I31" s="295"/>
      <c r="J31" s="295"/>
      <c r="K31" s="295"/>
      <c r="L31" s="295"/>
      <c r="M31" s="296"/>
      <c r="N31" s="313"/>
      <c r="O31" s="314"/>
      <c r="P31" s="314"/>
      <c r="Q31" s="315"/>
      <c r="R31" s="306">
        <f>IF(D31="","",D31)</f>
        <v>100</v>
      </c>
      <c r="S31" s="306"/>
      <c r="T31" s="306"/>
      <c r="U31" s="306"/>
      <c r="V31" s="306"/>
      <c r="W31" s="306"/>
      <c r="X31" s="306">
        <f>IF(D31="","",D31)</f>
        <v>100</v>
      </c>
      <c r="Y31" s="306"/>
      <c r="Z31" s="306"/>
      <c r="AA31" s="306"/>
      <c r="AB31" s="306">
        <f>IF(D31="","",D31)</f>
        <v>100</v>
      </c>
      <c r="AC31" s="306"/>
      <c r="AD31" s="306"/>
      <c r="AE31" s="306"/>
      <c r="AF31" s="306">
        <f>IF(D31="","",D31)</f>
        <v>100</v>
      </c>
      <c r="AG31" s="306"/>
      <c r="AH31" s="306"/>
      <c r="AI31" s="306"/>
      <c r="AJ31" s="285"/>
      <c r="AK31" s="286"/>
      <c r="AL31" s="286"/>
      <c r="AM31" s="287"/>
      <c r="AN31" s="55"/>
      <c r="AO31" s="31"/>
      <c r="AR31" s="36"/>
      <c r="AU31" s="38" t="str">
        <f>IF(D25="","",D25&amp;"："&amp;E25)</f>
        <v/>
      </c>
      <c r="AV31" s="129"/>
      <c r="AW31" s="129"/>
      <c r="AX31" s="129"/>
      <c r="AY31" s="129"/>
      <c r="AZ31" s="129"/>
      <c r="BA31" s="129"/>
      <c r="BB31" s="143"/>
    </row>
    <row r="32" spans="1:65" ht="12" customHeight="1" x14ac:dyDescent="0.2">
      <c r="A32" s="57"/>
      <c r="B32" s="307" t="s">
        <v>18</v>
      </c>
      <c r="C32" s="309" t="s">
        <v>61</v>
      </c>
      <c r="D32" s="310" t="s">
        <v>75</v>
      </c>
      <c r="E32" s="311"/>
      <c r="F32" s="311"/>
      <c r="G32" s="311"/>
      <c r="H32" s="311"/>
      <c r="I32" s="311"/>
      <c r="J32" s="311"/>
      <c r="K32" s="311"/>
      <c r="L32" s="311"/>
      <c r="M32" s="312"/>
      <c r="N32" s="310" t="s">
        <v>70</v>
      </c>
      <c r="O32" s="311"/>
      <c r="P32" s="311"/>
      <c r="Q32" s="312"/>
      <c r="R32" s="150" t="s">
        <v>71</v>
      </c>
      <c r="S32" s="306"/>
      <c r="T32" s="306"/>
      <c r="U32" s="306"/>
      <c r="V32" s="306"/>
      <c r="W32" s="306"/>
      <c r="X32" s="306"/>
      <c r="Y32" s="306"/>
      <c r="Z32" s="306"/>
      <c r="AA32" s="306"/>
      <c r="AB32" s="306"/>
      <c r="AC32" s="306"/>
      <c r="AD32" s="306"/>
      <c r="AE32" s="306"/>
      <c r="AF32" s="306"/>
      <c r="AG32" s="306"/>
      <c r="AH32" s="306"/>
      <c r="AI32" s="306"/>
      <c r="AJ32" s="285"/>
      <c r="AK32" s="286"/>
      <c r="AL32" s="286"/>
      <c r="AM32" s="287"/>
      <c r="AN32" s="55"/>
      <c r="AO32" s="31"/>
      <c r="AQ32" s="29"/>
      <c r="AU32" s="38" t="str">
        <f>IF(D27="","",D27&amp;"："&amp;E27)</f>
        <v/>
      </c>
      <c r="AV32" s="129"/>
      <c r="AW32" s="129"/>
      <c r="AX32" s="129"/>
      <c r="AY32" s="129"/>
      <c r="AZ32" s="129"/>
      <c r="BA32" s="129"/>
      <c r="BB32" s="143"/>
    </row>
    <row r="33" spans="1:62" ht="12" customHeight="1" x14ac:dyDescent="0.2">
      <c r="A33" s="57"/>
      <c r="B33" s="349"/>
      <c r="C33" s="278"/>
      <c r="D33" s="294" t="s">
        <v>70</v>
      </c>
      <c r="E33" s="295"/>
      <c r="F33" s="295"/>
      <c r="G33" s="295"/>
      <c r="H33" s="296"/>
      <c r="I33" s="294" t="s">
        <v>71</v>
      </c>
      <c r="J33" s="295"/>
      <c r="K33" s="295"/>
      <c r="L33" s="295"/>
      <c r="M33" s="296"/>
      <c r="N33" s="260"/>
      <c r="O33" s="258"/>
      <c r="P33" s="258"/>
      <c r="Q33" s="259"/>
      <c r="R33" s="150"/>
      <c r="S33" s="306"/>
      <c r="T33" s="306"/>
      <c r="U33" s="306"/>
      <c r="V33" s="306"/>
      <c r="W33" s="306"/>
      <c r="X33" s="306"/>
      <c r="Y33" s="306"/>
      <c r="Z33" s="306"/>
      <c r="AA33" s="306"/>
      <c r="AB33" s="306"/>
      <c r="AC33" s="306"/>
      <c r="AD33" s="306"/>
      <c r="AE33" s="306"/>
      <c r="AF33" s="306"/>
      <c r="AG33" s="306"/>
      <c r="AH33" s="306"/>
      <c r="AI33" s="306"/>
      <c r="AJ33" s="285"/>
      <c r="AK33" s="286"/>
      <c r="AL33" s="286"/>
      <c r="AM33" s="287"/>
      <c r="AN33" s="55"/>
      <c r="AO33" s="31"/>
      <c r="AQ33" s="33"/>
      <c r="AU33" s="38" t="str">
        <f>IF(D28="","",D28&amp;"："&amp;E28)</f>
        <v/>
      </c>
      <c r="AV33" s="129"/>
      <c r="AW33" s="129"/>
      <c r="AX33" s="129"/>
      <c r="AY33" s="129"/>
      <c r="AZ33" s="129"/>
      <c r="BA33" s="129"/>
      <c r="BB33" s="143"/>
    </row>
    <row r="34" spans="1:62" ht="12" customHeight="1" x14ac:dyDescent="0.2">
      <c r="A34" s="57"/>
      <c r="B34" s="308"/>
      <c r="C34" s="279"/>
      <c r="D34" s="294">
        <f>IF(AS43="","",AS43*AU43)</f>
        <v>66</v>
      </c>
      <c r="E34" s="295"/>
      <c r="F34" s="295"/>
      <c r="G34" s="295"/>
      <c r="H34" s="296"/>
      <c r="I34" s="294">
        <f>IF(AS43="","",AS43*AT43)</f>
        <v>55</v>
      </c>
      <c r="J34" s="295"/>
      <c r="K34" s="295"/>
      <c r="L34" s="295"/>
      <c r="M34" s="296"/>
      <c r="N34" s="294">
        <f>IF(D34="","",D34)</f>
        <v>66</v>
      </c>
      <c r="O34" s="295"/>
      <c r="P34" s="295"/>
      <c r="Q34" s="296"/>
      <c r="R34" s="150">
        <f>IF(I34="","",I34)</f>
        <v>55</v>
      </c>
      <c r="S34" s="306"/>
      <c r="T34" s="306"/>
      <c r="U34" s="306"/>
      <c r="V34" s="306"/>
      <c r="W34" s="306"/>
      <c r="X34" s="306">
        <f>IF(I34="","",I34)</f>
        <v>55</v>
      </c>
      <c r="Y34" s="306"/>
      <c r="Z34" s="306"/>
      <c r="AA34" s="306"/>
      <c r="AB34" s="306">
        <f>IF(I34="","",I34)</f>
        <v>55</v>
      </c>
      <c r="AC34" s="306"/>
      <c r="AD34" s="306"/>
      <c r="AE34" s="306"/>
      <c r="AF34" s="306">
        <f>IF(I34="","",I34)</f>
        <v>55</v>
      </c>
      <c r="AG34" s="306"/>
      <c r="AH34" s="306"/>
      <c r="AI34" s="306"/>
      <c r="AJ34" s="285"/>
      <c r="AK34" s="286"/>
      <c r="AL34" s="286"/>
      <c r="AM34" s="287"/>
      <c r="AN34" s="55"/>
      <c r="AO34" s="31"/>
      <c r="AR34" s="36"/>
      <c r="AU34" s="38" t="s">
        <v>317</v>
      </c>
      <c r="AV34" s="143"/>
      <c r="AW34" s="143"/>
      <c r="AX34" s="129">
        <v>14</v>
      </c>
      <c r="AY34" s="129">
        <v>61</v>
      </c>
      <c r="AZ34" s="129">
        <v>21</v>
      </c>
      <c r="BA34" s="129">
        <v>12</v>
      </c>
      <c r="BB34" s="143"/>
    </row>
    <row r="35" spans="1:62" ht="12" customHeight="1" x14ac:dyDescent="0.2">
      <c r="A35" s="57"/>
      <c r="B35" s="307" t="s">
        <v>73</v>
      </c>
      <c r="C35" s="309" t="s">
        <v>61</v>
      </c>
      <c r="D35" s="294" t="s">
        <v>76</v>
      </c>
      <c r="E35" s="295"/>
      <c r="F35" s="295"/>
      <c r="G35" s="295"/>
      <c r="H35" s="295"/>
      <c r="I35" s="295"/>
      <c r="J35" s="295"/>
      <c r="K35" s="295"/>
      <c r="L35" s="295"/>
      <c r="M35" s="295"/>
      <c r="N35" s="294"/>
      <c r="O35" s="295"/>
      <c r="P35" s="295"/>
      <c r="Q35" s="296"/>
      <c r="R35" s="306" t="s">
        <v>71</v>
      </c>
      <c r="S35" s="306"/>
      <c r="T35" s="306"/>
      <c r="U35" s="306"/>
      <c r="V35" s="306"/>
      <c r="W35" s="306"/>
      <c r="X35" s="306"/>
      <c r="Y35" s="306"/>
      <c r="Z35" s="306"/>
      <c r="AA35" s="306"/>
      <c r="AB35" s="306"/>
      <c r="AC35" s="306"/>
      <c r="AD35" s="306"/>
      <c r="AE35" s="306"/>
      <c r="AF35" s="306"/>
      <c r="AG35" s="306"/>
      <c r="AH35" s="306"/>
      <c r="AI35" s="306"/>
      <c r="AJ35" s="285"/>
      <c r="AK35" s="286"/>
      <c r="AL35" s="286"/>
      <c r="AM35" s="287"/>
      <c r="AN35" s="55"/>
      <c r="AO35" s="31"/>
      <c r="AP35" s="22"/>
      <c r="AQ35" s="22"/>
      <c r="AR35" s="22"/>
      <c r="AU35" s="20" t="s">
        <v>524</v>
      </c>
    </row>
    <row r="36" spans="1:62" ht="12" customHeight="1" x14ac:dyDescent="0.2">
      <c r="A36" s="57"/>
      <c r="B36" s="308"/>
      <c r="C36" s="279"/>
      <c r="D36" s="294">
        <f>IF(AV53="","",AV53)</f>
        <v>12500</v>
      </c>
      <c r="E36" s="295"/>
      <c r="F36" s="295"/>
      <c r="G36" s="295"/>
      <c r="H36" s="295"/>
      <c r="I36" s="295"/>
      <c r="J36" s="295"/>
      <c r="K36" s="295"/>
      <c r="L36" s="295"/>
      <c r="M36" s="295"/>
      <c r="N36" s="297"/>
      <c r="O36" s="298"/>
      <c r="P36" s="298"/>
      <c r="Q36" s="299"/>
      <c r="R36" s="306">
        <f>IF(D36="","",D36)</f>
        <v>12500</v>
      </c>
      <c r="S36" s="306"/>
      <c r="T36" s="306"/>
      <c r="U36" s="306"/>
      <c r="V36" s="306"/>
      <c r="W36" s="306"/>
      <c r="X36" s="306">
        <f>IF(D36="","",D36)</f>
        <v>12500</v>
      </c>
      <c r="Y36" s="306"/>
      <c r="Z36" s="306"/>
      <c r="AA36" s="306"/>
      <c r="AB36" s="306">
        <f>IF(D36="","",D36)</f>
        <v>12500</v>
      </c>
      <c r="AC36" s="306"/>
      <c r="AD36" s="306"/>
      <c r="AE36" s="306"/>
      <c r="AF36" s="306">
        <f>IF(D36="","",D36)</f>
        <v>12500</v>
      </c>
      <c r="AG36" s="306"/>
      <c r="AH36" s="306"/>
      <c r="AI36" s="306"/>
      <c r="AJ36" s="285"/>
      <c r="AK36" s="286"/>
      <c r="AL36" s="286"/>
      <c r="AM36" s="287"/>
      <c r="AN36" s="55"/>
      <c r="AO36" s="31"/>
      <c r="AP36" s="31" t="s">
        <v>506</v>
      </c>
      <c r="AQ36" s="31"/>
      <c r="AR36" s="31"/>
      <c r="AW36" s="20" t="s">
        <v>508</v>
      </c>
    </row>
    <row r="37" spans="1:62" ht="12" customHeight="1" x14ac:dyDescent="0.2">
      <c r="A37" s="57"/>
      <c r="B37" s="350" t="s">
        <v>72</v>
      </c>
      <c r="C37" s="351"/>
      <c r="D37" s="351"/>
      <c r="E37" s="351"/>
      <c r="F37" s="351"/>
      <c r="G37" s="351"/>
      <c r="H37" s="351"/>
      <c r="I37" s="351"/>
      <c r="J37" s="351"/>
      <c r="K37" s="351"/>
      <c r="L37" s="351"/>
      <c r="M37" s="351"/>
      <c r="N37" s="294">
        <f>N34</f>
        <v>66</v>
      </c>
      <c r="O37" s="295"/>
      <c r="P37" s="295"/>
      <c r="Q37" s="296"/>
      <c r="R37" s="150">
        <f>SUM(R31,R34,R36)</f>
        <v>12655</v>
      </c>
      <c r="S37" s="306"/>
      <c r="T37" s="306"/>
      <c r="U37" s="306"/>
      <c r="V37" s="306"/>
      <c r="W37" s="306"/>
      <c r="X37" s="306">
        <f>SUM(X31,X34,X36)</f>
        <v>12655</v>
      </c>
      <c r="Y37" s="306"/>
      <c r="Z37" s="306"/>
      <c r="AA37" s="306"/>
      <c r="AB37" s="306">
        <f t="shared" ref="AB37" si="19">SUM(AB31,AB34,AB36)</f>
        <v>12655</v>
      </c>
      <c r="AC37" s="306"/>
      <c r="AD37" s="306"/>
      <c r="AE37" s="306"/>
      <c r="AF37" s="306">
        <f t="shared" ref="AF37" si="20">SUM(AF31,AF34,AF36)</f>
        <v>12655</v>
      </c>
      <c r="AG37" s="306"/>
      <c r="AH37" s="306"/>
      <c r="AI37" s="306"/>
      <c r="AJ37" s="288"/>
      <c r="AK37" s="289"/>
      <c r="AL37" s="289"/>
      <c r="AM37" s="290"/>
      <c r="AN37" s="55"/>
      <c r="AO37" s="31"/>
      <c r="AP37" s="31"/>
      <c r="AQ37" s="31" t="s">
        <v>464</v>
      </c>
      <c r="AR37" s="31"/>
      <c r="AT37" s="36"/>
      <c r="AU37" s="36"/>
      <c r="AX37" s="20" t="s">
        <v>503</v>
      </c>
    </row>
    <row r="38" spans="1:62" ht="12" customHeight="1" x14ac:dyDescent="0.2">
      <c r="A38" s="57"/>
      <c r="B38" s="316" t="s">
        <v>449</v>
      </c>
      <c r="C38" s="331"/>
      <c r="D38" s="332"/>
      <c r="E38" s="333"/>
      <c r="F38" s="148" t="s">
        <v>23</v>
      </c>
      <c r="G38" s="149"/>
      <c r="H38" s="149"/>
      <c r="I38" s="150"/>
      <c r="J38" s="148" t="s">
        <v>24</v>
      </c>
      <c r="K38" s="149"/>
      <c r="L38" s="149"/>
      <c r="M38" s="150"/>
      <c r="N38" s="337" t="s">
        <v>70</v>
      </c>
      <c r="O38" s="338"/>
      <c r="P38" s="338"/>
      <c r="Q38" s="339"/>
      <c r="R38" s="306" t="s">
        <v>71</v>
      </c>
      <c r="S38" s="306"/>
      <c r="T38" s="306"/>
      <c r="U38" s="306"/>
      <c r="V38" s="306"/>
      <c r="W38" s="306"/>
      <c r="X38" s="306"/>
      <c r="Y38" s="306"/>
      <c r="Z38" s="306"/>
      <c r="AA38" s="306"/>
      <c r="AB38" s="306"/>
      <c r="AC38" s="306"/>
      <c r="AD38" s="306"/>
      <c r="AE38" s="306"/>
      <c r="AF38" s="306"/>
      <c r="AG38" s="306"/>
      <c r="AH38" s="306"/>
      <c r="AI38" s="306"/>
      <c r="AJ38" s="306" t="s">
        <v>70</v>
      </c>
      <c r="AK38" s="306"/>
      <c r="AL38" s="306" t="s">
        <v>71</v>
      </c>
      <c r="AM38" s="306"/>
      <c r="AN38" s="55"/>
      <c r="AO38" s="31"/>
      <c r="AP38" s="31"/>
      <c r="AQ38" s="31"/>
      <c r="AR38" s="31"/>
      <c r="AS38" s="20" t="s">
        <v>422</v>
      </c>
      <c r="AT38" s="37"/>
      <c r="AU38" s="20" t="s">
        <v>423</v>
      </c>
      <c r="AV38" s="20" t="s">
        <v>424</v>
      </c>
      <c r="AX38" s="20" t="s">
        <v>499</v>
      </c>
      <c r="BA38" s="20" t="s">
        <v>23</v>
      </c>
      <c r="BB38" s="20" t="s">
        <v>497</v>
      </c>
    </row>
    <row r="39" spans="1:62" ht="12" customHeight="1" x14ac:dyDescent="0.2">
      <c r="A39" s="57"/>
      <c r="B39" s="316"/>
      <c r="C39" s="334"/>
      <c r="D39" s="335"/>
      <c r="E39" s="336"/>
      <c r="F39" s="294" t="s">
        <v>70</v>
      </c>
      <c r="G39" s="296"/>
      <c r="H39" s="294" t="s">
        <v>71</v>
      </c>
      <c r="I39" s="296"/>
      <c r="J39" s="294" t="s">
        <v>70</v>
      </c>
      <c r="K39" s="296"/>
      <c r="L39" s="294" t="s">
        <v>71</v>
      </c>
      <c r="M39" s="296"/>
      <c r="N39" s="260"/>
      <c r="O39" s="258"/>
      <c r="P39" s="258"/>
      <c r="Q39" s="259"/>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55"/>
      <c r="AO39" s="31"/>
      <c r="AP39" s="31"/>
      <c r="AQ39" s="31"/>
      <c r="AR39" s="31"/>
      <c r="AS39" s="39">
        <v>10</v>
      </c>
      <c r="AT39" s="36" t="s">
        <v>421</v>
      </c>
      <c r="AU39" s="144"/>
      <c r="AV39" s="144"/>
      <c r="AX39" s="31" t="s">
        <v>509</v>
      </c>
    </row>
    <row r="40" spans="1:62" ht="12" customHeight="1" x14ac:dyDescent="0.2">
      <c r="A40" s="57"/>
      <c r="B40" s="316"/>
      <c r="C40" s="309" t="s">
        <v>38</v>
      </c>
      <c r="D40" s="340" t="s">
        <v>68</v>
      </c>
      <c r="E40" s="341"/>
      <c r="F40" s="324">
        <f>IF(N40="","",N40)</f>
        <v>858</v>
      </c>
      <c r="G40" s="325"/>
      <c r="H40" s="324">
        <f>IF(MAX(R40:AI41)&gt;0,MAX(R40:AI41),"")</f>
        <v>421</v>
      </c>
      <c r="I40" s="325"/>
      <c r="J40" s="282"/>
      <c r="K40" s="284"/>
      <c r="L40" s="324" t="str">
        <f>IF(AL40="","",AL40)</f>
        <v/>
      </c>
      <c r="M40" s="325"/>
      <c r="N40" s="324">
        <f>IF($BA42="",IF($BA40="","",ROUND($BA40*$S$5*2442*1.204/3.6*(MAX(AX7:BA7)-$AU$7),0)),ROUND($BA42*2442*1.204/3.6*(MAX(AX7:BA7)-$AU$7),0))</f>
        <v>858</v>
      </c>
      <c r="O40" s="323"/>
      <c r="P40" s="323"/>
      <c r="Q40" s="325"/>
      <c r="R40" s="324">
        <f>IF($BA42="",IF($BA40="","",ROUND($BA40*$S$5*1.007*1.204/3.6*(AX4-$AH$5),0)),ROUND($BA42*1.007*1.204/3.6*(AX4-$AH$5),0))</f>
        <v>421</v>
      </c>
      <c r="S40" s="323"/>
      <c r="T40" s="323"/>
      <c r="U40" s="323"/>
      <c r="V40" s="323"/>
      <c r="W40" s="325"/>
      <c r="X40" s="324">
        <f>IF($BA42="",IF($BA40="","",ROUND($BA40*$S$5*1.007*1.204/3.6*(AY4-$AH$5),0)),ROUND($BA42*1.007*1.204/3.6*(AY4-$AH$5),0))</f>
        <v>421</v>
      </c>
      <c r="Y40" s="323"/>
      <c r="Z40" s="323"/>
      <c r="AA40" s="325"/>
      <c r="AB40" s="324">
        <f>IF($BA42="",IF($BA40="","",ROUND($BA40*$S$5*1.007*1.204/3.6*(AZ4-$AH$5),0)),ROUND($BA42*1.007*1.204/3.6*(AZ4-$AH$5),0))</f>
        <v>421</v>
      </c>
      <c r="AC40" s="323"/>
      <c r="AD40" s="323"/>
      <c r="AE40" s="325"/>
      <c r="AF40" s="324">
        <f>IF($BA42="",IF($BA40="","",ROUND($BA40*$S$5*1.007*1.204/3.6*(BA4-$AH$5),0)),ROUND($BA42*1.007*1.204/3.6*(BA4-$AH$5),0))</f>
        <v>421</v>
      </c>
      <c r="AG40" s="323"/>
      <c r="AH40" s="323"/>
      <c r="AI40" s="325"/>
      <c r="AJ40" s="366"/>
      <c r="AK40" s="366"/>
      <c r="AL40" s="306"/>
      <c r="AM40" s="306"/>
      <c r="AN40" s="55"/>
      <c r="AO40" s="31"/>
      <c r="AP40" s="31"/>
      <c r="AQ40" s="31" t="s">
        <v>475</v>
      </c>
      <c r="AR40" s="31"/>
      <c r="AX40" s="20" t="s">
        <v>510</v>
      </c>
      <c r="AZ40" s="20" t="s">
        <v>433</v>
      </c>
      <c r="BA40" s="144">
        <v>5</v>
      </c>
      <c r="BB40" s="144">
        <v>5</v>
      </c>
      <c r="BF40" s="20"/>
      <c r="BG40" s="20"/>
      <c r="BH40" s="20"/>
      <c r="BI40" s="20"/>
      <c r="BJ40" s="20"/>
    </row>
    <row r="41" spans="1:62" ht="12" customHeight="1" x14ac:dyDescent="0.2">
      <c r="A41" s="57"/>
      <c r="B41" s="316"/>
      <c r="C41" s="279"/>
      <c r="D41" s="328"/>
      <c r="E41" s="329"/>
      <c r="F41" s="266"/>
      <c r="G41" s="267"/>
      <c r="H41" s="266"/>
      <c r="I41" s="267"/>
      <c r="J41" s="288"/>
      <c r="K41" s="290"/>
      <c r="L41" s="266"/>
      <c r="M41" s="267"/>
      <c r="N41" s="266"/>
      <c r="O41" s="291"/>
      <c r="P41" s="291"/>
      <c r="Q41" s="267"/>
      <c r="R41" s="266"/>
      <c r="S41" s="291"/>
      <c r="T41" s="291"/>
      <c r="U41" s="291"/>
      <c r="V41" s="291"/>
      <c r="W41" s="267"/>
      <c r="X41" s="266"/>
      <c r="Y41" s="291"/>
      <c r="Z41" s="291"/>
      <c r="AA41" s="267"/>
      <c r="AB41" s="266"/>
      <c r="AC41" s="291"/>
      <c r="AD41" s="291"/>
      <c r="AE41" s="267"/>
      <c r="AF41" s="266"/>
      <c r="AG41" s="291"/>
      <c r="AH41" s="291"/>
      <c r="AI41" s="267"/>
      <c r="AJ41" s="366"/>
      <c r="AK41" s="366"/>
      <c r="AL41" s="306"/>
      <c r="AM41" s="306"/>
      <c r="AN41" s="55"/>
      <c r="AO41" s="31"/>
      <c r="AP41" s="31"/>
      <c r="AQ41" s="31"/>
      <c r="AR41" s="31"/>
      <c r="AT41" s="358" t="s">
        <v>408</v>
      </c>
      <c r="AU41" s="358"/>
      <c r="AX41" s="31" t="s">
        <v>511</v>
      </c>
      <c r="BB41" s="29"/>
      <c r="BF41" s="20"/>
      <c r="BG41" s="20" t="s">
        <v>447</v>
      </c>
      <c r="BH41" s="20"/>
      <c r="BI41" s="20"/>
      <c r="BJ41" s="20"/>
    </row>
    <row r="42" spans="1:62" ht="12" customHeight="1" x14ac:dyDescent="0.2">
      <c r="A42" s="57"/>
      <c r="B42" s="316"/>
      <c r="C42" s="309" t="s">
        <v>61</v>
      </c>
      <c r="D42" s="326" t="s">
        <v>69</v>
      </c>
      <c r="E42" s="327"/>
      <c r="F42" s="324">
        <f>IF(N42="","",N42)</f>
        <v>76</v>
      </c>
      <c r="G42" s="325"/>
      <c r="H42" s="324">
        <f>IF(MAX(R42:AI43)&gt;0,MAX(R42:AI43),"")</f>
        <v>20</v>
      </c>
      <c r="I42" s="325"/>
      <c r="J42" s="324" t="str">
        <f>IF(AJ42="","",AJ42)</f>
        <v/>
      </c>
      <c r="K42" s="325"/>
      <c r="L42" s="324" t="str">
        <f>IF(AL42="","",AL42)</f>
        <v/>
      </c>
      <c r="M42" s="325"/>
      <c r="N42" s="324">
        <f>IF($BA48="",IF($BA45="","",ROUND($BA45*$BA$46*2442*1.204/3.6*(MAX(AX7:BA7)-$AU$7),0)),ROUND($BA48*(100-$BA50)/100*1.204/3.6*(MAX(AX8:BA8)-$AU$8)-MAX(R42:AI43),0))</f>
        <v>76</v>
      </c>
      <c r="O42" s="323"/>
      <c r="P42" s="323"/>
      <c r="Q42" s="325"/>
      <c r="R42" s="324">
        <f>IF($BA48="",IF($BA45="","",ROUND($BA45*$BA46*1.007*1.204/3.6*(AX4-$AH$5),0)),ROUND($BA48*(100-$BA49)/100*1.007*1.204/3.6*(AX4-$AH$5),0))</f>
        <v>20</v>
      </c>
      <c r="S42" s="323"/>
      <c r="T42" s="323"/>
      <c r="U42" s="323"/>
      <c r="V42" s="323"/>
      <c r="W42" s="325"/>
      <c r="X42" s="324">
        <f>IF($BA48="",IF($BA45="","",ROUND($BA45*$BA46*1.007*1.204/3.6*(AY4-$AH$5),0)),ROUND($BA48*(100-$BA49)/100*1.007*1.204/3.6*(AY4-$AH$5),0))</f>
        <v>20</v>
      </c>
      <c r="Y42" s="323"/>
      <c r="Z42" s="323"/>
      <c r="AA42" s="325"/>
      <c r="AB42" s="324">
        <f>IF($BA48="",IF($BA45="","",ROUND($BA45*$BA46*1.007*1.204/3.6*(AZ4-$AH$5),0)),ROUND($BA48*(100-$BA49)/100*1.007*1.204/3.6*(AZ4-$AH$5),0))</f>
        <v>20</v>
      </c>
      <c r="AC42" s="323"/>
      <c r="AD42" s="323"/>
      <c r="AE42" s="325"/>
      <c r="AF42" s="324">
        <f>IF($BA48="",IF($BA45="","",ROUND($BA45*$BA46*1.007*1.204/3.6*(BA4-$AH$5),0)),ROUND($BA48*(100-$BA49)/100*1.007*1.204/3.6*(BA4-$AH$5),0))</f>
        <v>20</v>
      </c>
      <c r="AG42" s="323"/>
      <c r="AH42" s="323"/>
      <c r="AI42" s="325"/>
      <c r="AJ42" s="306"/>
      <c r="AK42" s="306"/>
      <c r="AL42" s="306"/>
      <c r="AM42" s="306"/>
      <c r="AN42" s="55"/>
      <c r="AO42" s="31"/>
      <c r="AP42" s="31"/>
      <c r="AQ42" s="31"/>
      <c r="AR42" s="31"/>
      <c r="AS42" s="30" t="s">
        <v>413</v>
      </c>
      <c r="AT42" s="38" t="s">
        <v>406</v>
      </c>
      <c r="AU42" s="30" t="s">
        <v>407</v>
      </c>
      <c r="AX42" s="20" t="s">
        <v>512</v>
      </c>
      <c r="AZ42" s="20" t="s">
        <v>411</v>
      </c>
      <c r="BA42" s="144"/>
      <c r="BB42" s="144"/>
      <c r="BF42" s="20"/>
      <c r="BH42" s="20"/>
      <c r="BI42" s="20"/>
      <c r="BJ42" s="20"/>
    </row>
    <row r="43" spans="1:62" ht="12" customHeight="1" x14ac:dyDescent="0.2">
      <c r="A43" s="55"/>
      <c r="B43" s="316"/>
      <c r="C43" s="279"/>
      <c r="D43" s="328"/>
      <c r="E43" s="329"/>
      <c r="F43" s="266"/>
      <c r="G43" s="267"/>
      <c r="H43" s="266"/>
      <c r="I43" s="267"/>
      <c r="J43" s="266"/>
      <c r="K43" s="267"/>
      <c r="L43" s="266"/>
      <c r="M43" s="267"/>
      <c r="N43" s="266"/>
      <c r="O43" s="291"/>
      <c r="P43" s="291"/>
      <c r="Q43" s="267"/>
      <c r="R43" s="266"/>
      <c r="S43" s="291"/>
      <c r="T43" s="291"/>
      <c r="U43" s="291"/>
      <c r="V43" s="291"/>
      <c r="W43" s="267"/>
      <c r="X43" s="266"/>
      <c r="Y43" s="291"/>
      <c r="Z43" s="291"/>
      <c r="AA43" s="267"/>
      <c r="AB43" s="266"/>
      <c r="AC43" s="291"/>
      <c r="AD43" s="291"/>
      <c r="AE43" s="267"/>
      <c r="AF43" s="266"/>
      <c r="AG43" s="291"/>
      <c r="AH43" s="291"/>
      <c r="AI43" s="267"/>
      <c r="AJ43" s="306"/>
      <c r="AK43" s="306"/>
      <c r="AL43" s="306"/>
      <c r="AM43" s="306"/>
      <c r="AN43" s="55"/>
      <c r="AO43" s="31"/>
      <c r="AP43" s="31"/>
      <c r="AQ43" s="31"/>
      <c r="AR43" s="31"/>
      <c r="AS43" s="40">
        <v>1</v>
      </c>
      <c r="AT43" s="41">
        <v>55</v>
      </c>
      <c r="AU43" s="41">
        <v>66</v>
      </c>
      <c r="AX43" s="31" t="s">
        <v>500</v>
      </c>
      <c r="BF43" s="20"/>
      <c r="BG43" s="20"/>
      <c r="BH43" s="20"/>
      <c r="BI43" s="20"/>
      <c r="BJ43" s="20"/>
    </row>
    <row r="44" spans="1:62" ht="12" customHeight="1" x14ac:dyDescent="0.2">
      <c r="A44" s="55"/>
      <c r="B44" s="316" t="s">
        <v>26</v>
      </c>
      <c r="C44" s="352" t="s">
        <v>77</v>
      </c>
      <c r="D44" s="58" t="s">
        <v>78</v>
      </c>
      <c r="E44" s="59"/>
      <c r="F44" s="59"/>
      <c r="G44" s="59"/>
      <c r="H44" s="59"/>
      <c r="I44" s="59"/>
      <c r="J44" s="59"/>
      <c r="K44" s="59"/>
      <c r="L44" s="59"/>
      <c r="M44" s="59"/>
      <c r="N44" s="306" t="s">
        <v>450</v>
      </c>
      <c r="O44" s="306"/>
      <c r="P44" s="306"/>
      <c r="Q44" s="306"/>
      <c r="R44" s="357">
        <v>1.05</v>
      </c>
      <c r="S44" s="357"/>
      <c r="T44" s="357"/>
      <c r="U44" s="357"/>
      <c r="V44" s="357"/>
      <c r="W44" s="357"/>
      <c r="X44" s="357">
        <v>1.05</v>
      </c>
      <c r="Y44" s="357"/>
      <c r="Z44" s="357"/>
      <c r="AA44" s="357"/>
      <c r="AB44" s="357">
        <v>1.05</v>
      </c>
      <c r="AC44" s="357"/>
      <c r="AD44" s="357"/>
      <c r="AE44" s="357"/>
      <c r="AF44" s="357">
        <v>1.05</v>
      </c>
      <c r="AG44" s="357"/>
      <c r="AH44" s="357"/>
      <c r="AI44" s="199"/>
      <c r="AJ44" s="324" t="s">
        <v>450</v>
      </c>
      <c r="AK44" s="325"/>
      <c r="AL44" s="162"/>
      <c r="AM44" s="163"/>
      <c r="AN44" s="55"/>
      <c r="AO44" s="36"/>
      <c r="AP44" s="31"/>
      <c r="AQ44" s="31" t="s">
        <v>476</v>
      </c>
      <c r="AR44" s="31"/>
      <c r="AX44" s="20" t="s">
        <v>513</v>
      </c>
      <c r="BF44" s="20"/>
      <c r="BG44" s="20"/>
      <c r="BH44" s="20"/>
      <c r="BI44" s="20"/>
      <c r="BJ44" s="20"/>
    </row>
    <row r="45" spans="1:62" ht="12" customHeight="1" x14ac:dyDescent="0.2">
      <c r="A45" s="55"/>
      <c r="B45" s="316"/>
      <c r="C45" s="352"/>
      <c r="D45" s="61" t="s">
        <v>80</v>
      </c>
      <c r="E45" s="62"/>
      <c r="F45" s="62"/>
      <c r="G45" s="62"/>
      <c r="H45" s="62"/>
      <c r="I45" s="62"/>
      <c r="J45" s="62"/>
      <c r="K45" s="62"/>
      <c r="L45" s="62"/>
      <c r="M45" s="62"/>
      <c r="N45" s="306"/>
      <c r="O45" s="306"/>
      <c r="P45" s="306"/>
      <c r="Q45" s="306"/>
      <c r="R45" s="161">
        <v>1.05</v>
      </c>
      <c r="S45" s="162"/>
      <c r="T45" s="162"/>
      <c r="U45" s="162"/>
      <c r="V45" s="162"/>
      <c r="W45" s="163"/>
      <c r="X45" s="161">
        <v>1.05</v>
      </c>
      <c r="Y45" s="162"/>
      <c r="Z45" s="162"/>
      <c r="AA45" s="163"/>
      <c r="AB45" s="161">
        <v>1.05</v>
      </c>
      <c r="AC45" s="162"/>
      <c r="AD45" s="162"/>
      <c r="AE45" s="163"/>
      <c r="AF45" s="161">
        <v>1.05</v>
      </c>
      <c r="AG45" s="162"/>
      <c r="AH45" s="162"/>
      <c r="AI45" s="163"/>
      <c r="AJ45" s="359"/>
      <c r="AK45" s="360"/>
      <c r="AL45" s="162"/>
      <c r="AM45" s="163"/>
      <c r="AN45" s="55"/>
      <c r="AO45" s="31"/>
      <c r="AP45" s="31"/>
      <c r="AQ45" s="31"/>
      <c r="AR45" s="31"/>
      <c r="AU45" s="30" t="s">
        <v>409</v>
      </c>
      <c r="AV45" s="30" t="s">
        <v>98</v>
      </c>
      <c r="AX45" s="20" t="s">
        <v>514</v>
      </c>
      <c r="AZ45" s="20" t="s">
        <v>501</v>
      </c>
      <c r="BA45" s="144"/>
      <c r="BB45" s="144"/>
      <c r="BI45" s="20"/>
      <c r="BJ45" s="20"/>
    </row>
    <row r="46" spans="1:62" ht="12" customHeight="1" x14ac:dyDescent="0.2">
      <c r="A46" s="57"/>
      <c r="B46" s="316"/>
      <c r="C46" s="352"/>
      <c r="D46" s="63" t="s">
        <v>79</v>
      </c>
      <c r="E46" s="64"/>
      <c r="F46" s="64"/>
      <c r="G46" s="64"/>
      <c r="H46" s="64"/>
      <c r="I46" s="64"/>
      <c r="J46" s="64"/>
      <c r="K46" s="64"/>
      <c r="L46" s="64"/>
      <c r="M46" s="64"/>
      <c r="N46" s="306"/>
      <c r="O46" s="306"/>
      <c r="P46" s="306"/>
      <c r="Q46" s="306"/>
      <c r="R46" s="361"/>
      <c r="S46" s="362"/>
      <c r="T46" s="362"/>
      <c r="U46" s="362"/>
      <c r="V46" s="362"/>
      <c r="W46" s="363"/>
      <c r="X46" s="361"/>
      <c r="Y46" s="362"/>
      <c r="Z46" s="362"/>
      <c r="AA46" s="363"/>
      <c r="AB46" s="361"/>
      <c r="AC46" s="362"/>
      <c r="AD46" s="362"/>
      <c r="AE46" s="363"/>
      <c r="AF46" s="361"/>
      <c r="AG46" s="362"/>
      <c r="AH46" s="362"/>
      <c r="AI46" s="363"/>
      <c r="AJ46" s="266"/>
      <c r="AK46" s="267"/>
      <c r="AL46" s="362"/>
      <c r="AM46" s="363"/>
      <c r="AN46" s="57"/>
      <c r="AO46" s="31"/>
      <c r="AQ46" s="36"/>
      <c r="AS46" s="376" t="s">
        <v>453</v>
      </c>
      <c r="AT46" s="377"/>
      <c r="AU46" s="129">
        <v>50000</v>
      </c>
      <c r="AV46" s="32">
        <v>0.25</v>
      </c>
      <c r="AX46" s="20" t="s">
        <v>515</v>
      </c>
      <c r="AZ46" s="20" t="s">
        <v>19</v>
      </c>
      <c r="BA46" s="144"/>
      <c r="BB46" s="144"/>
      <c r="BF46" s="20"/>
      <c r="BG46" s="20"/>
      <c r="BH46" s="20"/>
      <c r="BI46" s="20"/>
      <c r="BJ46" s="20"/>
    </row>
    <row r="47" spans="1:62" ht="12" customHeight="1" x14ac:dyDescent="0.2">
      <c r="A47" s="57"/>
      <c r="B47" s="316"/>
      <c r="C47" s="352"/>
      <c r="D47" s="65" t="s">
        <v>81</v>
      </c>
      <c r="E47" s="66"/>
      <c r="F47" s="66"/>
      <c r="G47" s="67"/>
      <c r="H47" s="66"/>
      <c r="I47" s="66"/>
      <c r="J47" s="66"/>
      <c r="K47" s="68"/>
      <c r="L47" s="66"/>
      <c r="M47" s="60" t="s">
        <v>82</v>
      </c>
      <c r="N47" s="148" t="s">
        <v>450</v>
      </c>
      <c r="O47" s="149"/>
      <c r="P47" s="149"/>
      <c r="Q47" s="150"/>
      <c r="R47" s="305">
        <f>IF(R44="","",ROUND(R44*R45,2))</f>
        <v>1.1000000000000001</v>
      </c>
      <c r="S47" s="305"/>
      <c r="T47" s="305"/>
      <c r="U47" s="305"/>
      <c r="V47" s="305"/>
      <c r="W47" s="305"/>
      <c r="X47" s="305">
        <f>IF(X44="","",ROUND(X44*X45,2))</f>
        <v>1.1000000000000001</v>
      </c>
      <c r="Y47" s="305"/>
      <c r="Z47" s="305"/>
      <c r="AA47" s="305"/>
      <c r="AB47" s="305">
        <f>IF(AB44="","",ROUND(AB44*AB45,2))</f>
        <v>1.1000000000000001</v>
      </c>
      <c r="AC47" s="305"/>
      <c r="AD47" s="305"/>
      <c r="AE47" s="305"/>
      <c r="AF47" s="305">
        <f>IF(AF44="","",ROUND(AF44*AF45,2))</f>
        <v>1.1000000000000001</v>
      </c>
      <c r="AG47" s="305"/>
      <c r="AH47" s="305"/>
      <c r="AI47" s="305"/>
      <c r="AJ47" s="364" t="s">
        <v>450</v>
      </c>
      <c r="AK47" s="365"/>
      <c r="AL47" s="364"/>
      <c r="AM47" s="365"/>
      <c r="AN47" s="57"/>
      <c r="AO47" s="31"/>
      <c r="AP47" s="36"/>
      <c r="AS47" s="330"/>
      <c r="AT47" s="330"/>
      <c r="AU47" s="32"/>
      <c r="AV47" s="32"/>
      <c r="AX47" s="20" t="s">
        <v>516</v>
      </c>
    </row>
    <row r="48" spans="1:62" ht="12" customHeight="1" x14ac:dyDescent="0.2">
      <c r="A48" s="55"/>
      <c r="B48" s="316"/>
      <c r="C48" s="61" t="s">
        <v>83</v>
      </c>
      <c r="D48" s="62"/>
      <c r="E48" s="62"/>
      <c r="F48" s="69"/>
      <c r="G48" s="69"/>
      <c r="H48" s="69"/>
      <c r="I48" s="69"/>
      <c r="J48" s="69"/>
      <c r="K48" s="70"/>
      <c r="L48" s="71" t="s">
        <v>17</v>
      </c>
      <c r="M48" s="325" t="s">
        <v>87</v>
      </c>
      <c r="N48" s="342">
        <f>N40</f>
        <v>858</v>
      </c>
      <c r="O48" s="343"/>
      <c r="P48" s="343"/>
      <c r="Q48" s="344"/>
      <c r="R48" s="324">
        <f>SUM(R15,R26,R40)</f>
        <v>465</v>
      </c>
      <c r="S48" s="323"/>
      <c r="T48" s="323"/>
      <c r="U48" s="323"/>
      <c r="V48" s="323"/>
      <c r="W48" s="325"/>
      <c r="X48" s="324">
        <f>SUM(X15,X26,X40)</f>
        <v>502</v>
      </c>
      <c r="Y48" s="323"/>
      <c r="Z48" s="323"/>
      <c r="AA48" s="325"/>
      <c r="AB48" s="324">
        <f>SUM(AB15,AB26,AB40)</f>
        <v>522</v>
      </c>
      <c r="AC48" s="323"/>
      <c r="AD48" s="323"/>
      <c r="AE48" s="325"/>
      <c r="AF48" s="324">
        <f>SUM(AF15,AF26,AF40)</f>
        <v>542</v>
      </c>
      <c r="AG48" s="323"/>
      <c r="AH48" s="323"/>
      <c r="AI48" s="325"/>
      <c r="AJ48" s="366"/>
      <c r="AK48" s="366"/>
      <c r="AL48" s="306"/>
      <c r="AM48" s="306"/>
      <c r="AN48" s="55"/>
      <c r="AO48" s="31"/>
      <c r="AS48" s="330"/>
      <c r="AT48" s="330"/>
      <c r="AU48" s="32"/>
      <c r="AV48" s="32"/>
      <c r="AX48" s="20" t="s">
        <v>517</v>
      </c>
      <c r="AZ48" s="20" t="s">
        <v>498</v>
      </c>
      <c r="BA48" s="39">
        <v>30</v>
      </c>
      <c r="BB48" s="39">
        <v>30</v>
      </c>
      <c r="BG48" s="20"/>
      <c r="BH48" s="20"/>
      <c r="BI48" s="20"/>
      <c r="BJ48" s="20"/>
    </row>
    <row r="49" spans="1:62" ht="12" customHeight="1" x14ac:dyDescent="0.2">
      <c r="A49" s="55"/>
      <c r="B49" s="316"/>
      <c r="C49" s="63" t="s">
        <v>84</v>
      </c>
      <c r="D49" s="64"/>
      <c r="E49" s="64"/>
      <c r="F49" s="72"/>
      <c r="G49" s="72"/>
      <c r="H49" s="72"/>
      <c r="I49" s="72"/>
      <c r="J49" s="72"/>
      <c r="K49" s="73"/>
      <c r="L49" s="74"/>
      <c r="M49" s="267"/>
      <c r="N49" s="345"/>
      <c r="O49" s="346"/>
      <c r="P49" s="346"/>
      <c r="Q49" s="347"/>
      <c r="R49" s="266"/>
      <c r="S49" s="291"/>
      <c r="T49" s="291"/>
      <c r="U49" s="291"/>
      <c r="V49" s="291"/>
      <c r="W49" s="267"/>
      <c r="X49" s="266"/>
      <c r="Y49" s="291"/>
      <c r="Z49" s="291"/>
      <c r="AA49" s="267"/>
      <c r="AB49" s="266"/>
      <c r="AC49" s="291"/>
      <c r="AD49" s="291"/>
      <c r="AE49" s="267"/>
      <c r="AF49" s="266"/>
      <c r="AG49" s="291"/>
      <c r="AH49" s="291"/>
      <c r="AI49" s="267"/>
      <c r="AJ49" s="366"/>
      <c r="AK49" s="366"/>
      <c r="AL49" s="306"/>
      <c r="AM49" s="306"/>
      <c r="AN49" s="55"/>
      <c r="AO49" s="31"/>
      <c r="AP49" s="29"/>
      <c r="AQ49" s="36"/>
      <c r="AS49" s="330"/>
      <c r="AT49" s="330"/>
      <c r="AU49" s="32"/>
      <c r="AV49" s="32"/>
      <c r="AX49" s="20" t="s">
        <v>518</v>
      </c>
      <c r="AZ49" s="20" t="s">
        <v>502</v>
      </c>
      <c r="BA49" s="39">
        <v>80</v>
      </c>
      <c r="BB49" s="39">
        <v>75</v>
      </c>
      <c r="BF49" s="20"/>
      <c r="BG49" s="20" t="s">
        <v>451</v>
      </c>
      <c r="BH49" s="20"/>
      <c r="BI49" s="20"/>
      <c r="BJ49" s="20"/>
    </row>
    <row r="50" spans="1:62" ht="12" customHeight="1" x14ac:dyDescent="0.2">
      <c r="A50" s="55"/>
      <c r="B50" s="316"/>
      <c r="C50" s="61" t="s">
        <v>85</v>
      </c>
      <c r="D50" s="62"/>
      <c r="E50" s="62"/>
      <c r="F50" s="69"/>
      <c r="G50" s="69"/>
      <c r="H50" s="69"/>
      <c r="I50" s="69"/>
      <c r="J50" s="69"/>
      <c r="K50" s="70"/>
      <c r="L50" s="71" t="s">
        <v>17</v>
      </c>
      <c r="M50" s="325" t="s">
        <v>88</v>
      </c>
      <c r="N50" s="342">
        <f>SUM(N37,N42)</f>
        <v>142</v>
      </c>
      <c r="O50" s="343"/>
      <c r="P50" s="343"/>
      <c r="Q50" s="344"/>
      <c r="R50" s="324">
        <f>SUM(R21,R29,R37,R42)</f>
        <v>12872</v>
      </c>
      <c r="S50" s="323"/>
      <c r="T50" s="323"/>
      <c r="U50" s="323"/>
      <c r="V50" s="323"/>
      <c r="W50" s="325"/>
      <c r="X50" s="324">
        <f>SUM(X21,X29,X37,X42)</f>
        <v>12872</v>
      </c>
      <c r="Y50" s="323"/>
      <c r="Z50" s="323"/>
      <c r="AA50" s="325"/>
      <c r="AB50" s="324">
        <f>SUM(AB21,AB29,AB37,AB42)</f>
        <v>12872</v>
      </c>
      <c r="AC50" s="323"/>
      <c r="AD50" s="323"/>
      <c r="AE50" s="325"/>
      <c r="AF50" s="324">
        <f>SUM(AF21,AF29,AF37,AF42)</f>
        <v>12872</v>
      </c>
      <c r="AG50" s="323"/>
      <c r="AH50" s="323"/>
      <c r="AI50" s="325"/>
      <c r="AJ50" s="306"/>
      <c r="AK50" s="306"/>
      <c r="AL50" s="306"/>
      <c r="AM50" s="306"/>
      <c r="AN50" s="55"/>
      <c r="AO50" s="31"/>
      <c r="AS50" s="330"/>
      <c r="AT50" s="330"/>
      <c r="AU50" s="32"/>
      <c r="AV50" s="32"/>
      <c r="AX50" s="20" t="s">
        <v>519</v>
      </c>
      <c r="AZ50" s="20" t="s">
        <v>502</v>
      </c>
      <c r="BA50" s="39">
        <v>70</v>
      </c>
      <c r="BB50" s="39">
        <v>70</v>
      </c>
      <c r="BF50" s="20"/>
      <c r="BG50" s="36" t="s">
        <v>452</v>
      </c>
      <c r="BH50" s="20"/>
      <c r="BI50" s="20"/>
      <c r="BJ50" s="20"/>
    </row>
    <row r="51" spans="1:62" ht="12" customHeight="1" x14ac:dyDescent="0.2">
      <c r="A51" s="55"/>
      <c r="B51" s="316"/>
      <c r="C51" s="63" t="s">
        <v>86</v>
      </c>
      <c r="D51" s="64"/>
      <c r="E51" s="64"/>
      <c r="F51" s="72"/>
      <c r="G51" s="72"/>
      <c r="H51" s="72"/>
      <c r="I51" s="72"/>
      <c r="J51" s="72"/>
      <c r="K51" s="73"/>
      <c r="L51" s="74"/>
      <c r="M51" s="267"/>
      <c r="N51" s="345"/>
      <c r="O51" s="346"/>
      <c r="P51" s="346"/>
      <c r="Q51" s="347"/>
      <c r="R51" s="266"/>
      <c r="S51" s="291"/>
      <c r="T51" s="291"/>
      <c r="U51" s="291"/>
      <c r="V51" s="291"/>
      <c r="W51" s="267"/>
      <c r="X51" s="266"/>
      <c r="Y51" s="291"/>
      <c r="Z51" s="291"/>
      <c r="AA51" s="267"/>
      <c r="AB51" s="266"/>
      <c r="AC51" s="291"/>
      <c r="AD51" s="291"/>
      <c r="AE51" s="267"/>
      <c r="AF51" s="266"/>
      <c r="AG51" s="291"/>
      <c r="AH51" s="291"/>
      <c r="AI51" s="267"/>
      <c r="AJ51" s="306"/>
      <c r="AK51" s="306"/>
      <c r="AL51" s="306"/>
      <c r="AM51" s="306"/>
      <c r="AN51" s="55"/>
      <c r="AO51" s="31"/>
      <c r="AP51" s="29"/>
      <c r="AS51" s="330"/>
      <c r="AT51" s="330"/>
      <c r="AU51" s="129"/>
      <c r="AV51" s="32"/>
      <c r="BE51" s="31"/>
      <c r="BG51" s="20" t="s">
        <v>448</v>
      </c>
      <c r="BH51" s="20"/>
      <c r="BI51" s="20"/>
      <c r="BJ51" s="20"/>
    </row>
    <row r="52" spans="1:62" ht="12" customHeight="1" x14ac:dyDescent="0.2">
      <c r="A52" s="55"/>
      <c r="B52" s="316"/>
      <c r="C52" s="58" t="s">
        <v>89</v>
      </c>
      <c r="D52" s="59"/>
      <c r="E52" s="59"/>
      <c r="F52" s="66"/>
      <c r="G52" s="66"/>
      <c r="H52" s="66"/>
      <c r="I52" s="66"/>
      <c r="J52" s="66"/>
      <c r="K52" s="75"/>
      <c r="L52" s="76" t="s">
        <v>17</v>
      </c>
      <c r="M52" s="83" t="s">
        <v>92</v>
      </c>
      <c r="N52" s="348">
        <f>SUM(N48:Q51)</f>
        <v>1000</v>
      </c>
      <c r="O52" s="348"/>
      <c r="P52" s="348"/>
      <c r="Q52" s="348"/>
      <c r="R52" s="306">
        <f>SUM(R48:W51)</f>
        <v>13337</v>
      </c>
      <c r="S52" s="306"/>
      <c r="T52" s="306"/>
      <c r="U52" s="306"/>
      <c r="V52" s="306"/>
      <c r="W52" s="306"/>
      <c r="X52" s="306">
        <f>SUM(X48:AA51)</f>
        <v>13374</v>
      </c>
      <c r="Y52" s="306"/>
      <c r="Z52" s="306"/>
      <c r="AA52" s="306"/>
      <c r="AB52" s="306">
        <f>SUM(AB48:AE51)</f>
        <v>13394</v>
      </c>
      <c r="AC52" s="306"/>
      <c r="AD52" s="306"/>
      <c r="AE52" s="306"/>
      <c r="AF52" s="148">
        <f>SUM(AF48:AI51)</f>
        <v>13414</v>
      </c>
      <c r="AG52" s="149"/>
      <c r="AH52" s="149"/>
      <c r="AI52" s="150"/>
      <c r="AJ52" s="149"/>
      <c r="AK52" s="150"/>
      <c r="AL52" s="149"/>
      <c r="AM52" s="150"/>
      <c r="AN52" s="55"/>
      <c r="AO52" s="31"/>
      <c r="AS52" s="330"/>
      <c r="AT52" s="330"/>
      <c r="AU52" s="129"/>
      <c r="AV52" s="32"/>
      <c r="AX52" s="31" t="s">
        <v>520</v>
      </c>
      <c r="AY52" s="31"/>
      <c r="AZ52" s="31"/>
      <c r="BA52" s="84">
        <f>ROUND(MAX(R53:AI53)/(MAX(R53:AI53)+N53),2)</f>
        <v>0.94</v>
      </c>
      <c r="BB52" s="84" t="e">
        <f>ROUND(AL53/(AL53+AJ53),2)</f>
        <v>#DIV/0!</v>
      </c>
      <c r="BD52" s="22"/>
      <c r="BE52" s="22"/>
      <c r="BG52" s="20"/>
      <c r="BH52" s="20"/>
      <c r="BI52" s="20"/>
      <c r="BJ52" s="20" t="s">
        <v>460</v>
      </c>
    </row>
    <row r="53" spans="1:62" ht="12" customHeight="1" x14ac:dyDescent="0.2">
      <c r="A53" s="55"/>
      <c r="B53" s="316"/>
      <c r="C53" s="58" t="s">
        <v>90</v>
      </c>
      <c r="D53" s="59"/>
      <c r="E53" s="59"/>
      <c r="F53" s="66"/>
      <c r="G53" s="66"/>
      <c r="H53" s="66"/>
      <c r="I53" s="66"/>
      <c r="J53" s="66"/>
      <c r="K53" s="75"/>
      <c r="L53" s="76" t="s">
        <v>17</v>
      </c>
      <c r="M53" s="83" t="s">
        <v>91</v>
      </c>
      <c r="N53" s="348">
        <f>N52</f>
        <v>1000</v>
      </c>
      <c r="O53" s="348"/>
      <c r="P53" s="348"/>
      <c r="Q53" s="348"/>
      <c r="R53" s="306">
        <f>ROUND(R52*R47,0)</f>
        <v>14671</v>
      </c>
      <c r="S53" s="306"/>
      <c r="T53" s="306"/>
      <c r="U53" s="306"/>
      <c r="V53" s="306"/>
      <c r="W53" s="306"/>
      <c r="X53" s="306">
        <f>ROUND(X52*X47,0)</f>
        <v>14711</v>
      </c>
      <c r="Y53" s="306"/>
      <c r="Z53" s="306"/>
      <c r="AA53" s="306"/>
      <c r="AB53" s="306">
        <f t="shared" ref="AB53" si="21">ROUND(AB52*AB47,0)</f>
        <v>14733</v>
      </c>
      <c r="AC53" s="306"/>
      <c r="AD53" s="306"/>
      <c r="AE53" s="306"/>
      <c r="AF53" s="148">
        <f>ROUND(AF52*AF47,0)</f>
        <v>14755</v>
      </c>
      <c r="AG53" s="149"/>
      <c r="AH53" s="149"/>
      <c r="AI53" s="150"/>
      <c r="AJ53" s="149"/>
      <c r="AK53" s="150"/>
      <c r="AL53" s="149"/>
      <c r="AM53" s="150"/>
      <c r="AN53" s="55"/>
      <c r="AO53" s="31"/>
      <c r="AQ53" s="31"/>
      <c r="AR53" s="31"/>
      <c r="AS53" s="31"/>
      <c r="AT53" s="36"/>
      <c r="AU53" s="38" t="s">
        <v>410</v>
      </c>
      <c r="AV53" s="30">
        <f>IF(SUMPRODUCT(AU46:AU52,AV46:AV52)=0,"",ROUND(SUMPRODUCT(AU46:AU52,AV46:AV52),0))</f>
        <v>12500</v>
      </c>
      <c r="AW53" s="29"/>
      <c r="AX53" s="31"/>
      <c r="AY53" s="36"/>
      <c r="BA53" s="29"/>
      <c r="BB53" s="31"/>
      <c r="BC53" s="36"/>
      <c r="BF53" s="20"/>
      <c r="BG53" s="20"/>
      <c r="BH53" s="20"/>
      <c r="BI53" s="20"/>
      <c r="BJ53" s="20"/>
    </row>
    <row r="54" spans="1:62" ht="12" customHeight="1" x14ac:dyDescent="0.2">
      <c r="A54" s="55"/>
      <c r="B54" s="316"/>
      <c r="C54" s="58" t="s">
        <v>94</v>
      </c>
      <c r="D54" s="59"/>
      <c r="E54" s="59"/>
      <c r="F54" s="66"/>
      <c r="G54" s="66"/>
      <c r="H54" s="66"/>
      <c r="I54" s="66"/>
      <c r="J54" s="66"/>
      <c r="K54" s="75"/>
      <c r="L54" s="76" t="s">
        <v>17</v>
      </c>
      <c r="M54" s="60" t="s">
        <v>93</v>
      </c>
      <c r="N54" s="353"/>
      <c r="O54" s="354"/>
      <c r="P54" s="354"/>
      <c r="Q54" s="355"/>
      <c r="R54" s="375">
        <f>R53+$N53</f>
        <v>15671</v>
      </c>
      <c r="S54" s="375"/>
      <c r="T54" s="375"/>
      <c r="U54" s="375"/>
      <c r="V54" s="375"/>
      <c r="W54" s="375"/>
      <c r="X54" s="375">
        <f>X53+$N53</f>
        <v>15711</v>
      </c>
      <c r="Y54" s="375"/>
      <c r="Z54" s="375"/>
      <c r="AA54" s="375"/>
      <c r="AB54" s="375">
        <f>AB53+$N53</f>
        <v>15733</v>
      </c>
      <c r="AC54" s="375"/>
      <c r="AD54" s="375"/>
      <c r="AE54" s="375"/>
      <c r="AF54" s="145">
        <f>AF53+$N53</f>
        <v>15755</v>
      </c>
      <c r="AG54" s="146"/>
      <c r="AH54" s="146"/>
      <c r="AI54" s="147"/>
      <c r="AJ54" s="145"/>
      <c r="AK54" s="146"/>
      <c r="AL54" s="146"/>
      <c r="AM54" s="147"/>
      <c r="AN54" s="55"/>
      <c r="AO54" s="31"/>
      <c r="AP54" s="31"/>
      <c r="AQ54" s="31"/>
      <c r="BB54" s="33"/>
      <c r="BF54" s="20"/>
      <c r="BG54" s="33"/>
      <c r="BH54" s="20"/>
      <c r="BI54" s="20"/>
      <c r="BJ54" s="20"/>
    </row>
    <row r="55" spans="1:62" ht="12" customHeight="1" x14ac:dyDescent="0.2">
      <c r="A55" s="55"/>
      <c r="B55" s="316"/>
      <c r="C55" s="58" t="s">
        <v>95</v>
      </c>
      <c r="D55" s="59"/>
      <c r="E55" s="59"/>
      <c r="F55" s="66"/>
      <c r="G55" s="66"/>
      <c r="H55" s="66"/>
      <c r="I55" s="66"/>
      <c r="J55" s="66"/>
      <c r="K55" s="75"/>
      <c r="L55" s="76" t="s">
        <v>525</v>
      </c>
      <c r="M55" s="83" t="s">
        <v>96</v>
      </c>
      <c r="N55" s="356"/>
      <c r="O55" s="356"/>
      <c r="P55" s="356"/>
      <c r="Q55" s="356"/>
      <c r="R55" s="374">
        <f>ROUND(R54/$D5,0)</f>
        <v>1567</v>
      </c>
      <c r="S55" s="374"/>
      <c r="T55" s="374"/>
      <c r="U55" s="374"/>
      <c r="V55" s="374"/>
      <c r="W55" s="374"/>
      <c r="X55" s="374">
        <f>ROUND(X54/$D5,0)</f>
        <v>1571</v>
      </c>
      <c r="Y55" s="374"/>
      <c r="Z55" s="374"/>
      <c r="AA55" s="374"/>
      <c r="AB55" s="374">
        <f t="shared" ref="AB55" si="22">ROUND(AB54/$D5,0)</f>
        <v>1573</v>
      </c>
      <c r="AC55" s="374"/>
      <c r="AD55" s="374"/>
      <c r="AE55" s="374"/>
      <c r="AF55" s="148">
        <f>ROUND(AF54/$D5,0)</f>
        <v>1576</v>
      </c>
      <c r="AG55" s="149"/>
      <c r="AH55" s="149"/>
      <c r="AI55" s="150"/>
      <c r="AJ55" s="148"/>
      <c r="AK55" s="149"/>
      <c r="AL55" s="149"/>
      <c r="AM55" s="150"/>
      <c r="AN55" s="55"/>
      <c r="AO55" s="31"/>
      <c r="BB55" s="33"/>
    </row>
    <row r="56" spans="1:62" ht="12" customHeight="1" x14ac:dyDescent="0.2">
      <c r="A56" s="55"/>
      <c r="B56" s="324" t="s">
        <v>97</v>
      </c>
      <c r="C56" s="323"/>
      <c r="D56" s="323"/>
      <c r="E56" s="323"/>
      <c r="F56" s="323"/>
      <c r="G56" s="323"/>
      <c r="H56" s="323"/>
      <c r="I56" s="323"/>
      <c r="J56" s="323"/>
      <c r="K56" s="323"/>
      <c r="L56" s="323"/>
      <c r="M56" s="323"/>
      <c r="N56" s="323"/>
      <c r="O56" s="323"/>
      <c r="P56" s="323"/>
      <c r="Q56" s="325"/>
      <c r="R56" s="324"/>
      <c r="S56" s="323"/>
      <c r="T56" s="323"/>
      <c r="U56" s="323"/>
      <c r="V56" s="323"/>
      <c r="W56" s="323"/>
      <c r="X56" s="323"/>
      <c r="Y56" s="323"/>
      <c r="Z56" s="323"/>
      <c r="AA56" s="323"/>
      <c r="AB56" s="323"/>
      <c r="AC56" s="323"/>
      <c r="AD56" s="323"/>
      <c r="AE56" s="323"/>
      <c r="AF56" s="323"/>
      <c r="AG56" s="323"/>
      <c r="AH56" s="323"/>
      <c r="AI56" s="323"/>
      <c r="AJ56" s="323"/>
      <c r="AK56" s="323"/>
      <c r="AL56" s="323"/>
      <c r="AM56" s="325"/>
      <c r="AN56" s="55"/>
      <c r="AO56" s="31"/>
    </row>
    <row r="57" spans="1:62" ht="12" customHeight="1" x14ac:dyDescent="0.2">
      <c r="A57" s="55"/>
      <c r="B57" s="266"/>
      <c r="C57" s="291"/>
      <c r="D57" s="291"/>
      <c r="E57" s="291"/>
      <c r="F57" s="291"/>
      <c r="G57" s="291"/>
      <c r="H57" s="291"/>
      <c r="I57" s="291"/>
      <c r="J57" s="291"/>
      <c r="K57" s="291"/>
      <c r="L57" s="291"/>
      <c r="M57" s="291"/>
      <c r="N57" s="291"/>
      <c r="O57" s="291"/>
      <c r="P57" s="291"/>
      <c r="Q57" s="267"/>
      <c r="R57" s="266"/>
      <c r="S57" s="291"/>
      <c r="T57" s="291"/>
      <c r="U57" s="291"/>
      <c r="V57" s="291"/>
      <c r="W57" s="291"/>
      <c r="X57" s="291"/>
      <c r="Y57" s="291"/>
      <c r="Z57" s="291"/>
      <c r="AA57" s="291"/>
      <c r="AB57" s="291"/>
      <c r="AC57" s="291"/>
      <c r="AD57" s="291"/>
      <c r="AE57" s="291"/>
      <c r="AF57" s="291"/>
      <c r="AG57" s="291"/>
      <c r="AH57" s="291"/>
      <c r="AI57" s="291"/>
      <c r="AJ57" s="291"/>
      <c r="AK57" s="291"/>
      <c r="AL57" s="291"/>
      <c r="AM57" s="267"/>
      <c r="AN57" s="55"/>
      <c r="AO57" s="31"/>
      <c r="AQ57" s="31"/>
      <c r="AR57" s="31"/>
      <c r="AW57" s="33"/>
      <c r="AX57" s="31"/>
      <c r="AY57" s="36"/>
      <c r="BA57" s="33"/>
      <c r="BB57" s="31"/>
      <c r="BC57" s="36"/>
    </row>
    <row r="58" spans="1:62" ht="12" customHeight="1" x14ac:dyDescent="0.2">
      <c r="A58" s="55"/>
      <c r="B58" s="77"/>
      <c r="C58" s="77"/>
      <c r="D58" s="77"/>
      <c r="E58" s="77"/>
      <c r="F58" s="77"/>
      <c r="G58" s="77"/>
      <c r="H58" s="77"/>
      <c r="I58" s="77"/>
      <c r="J58" s="77"/>
      <c r="K58" s="77"/>
      <c r="L58" s="77"/>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31"/>
      <c r="AP58" s="31"/>
      <c r="AQ58" s="31"/>
      <c r="AR58" s="31"/>
      <c r="AT58" s="36"/>
    </row>
    <row r="59" spans="1:62" ht="12" customHeight="1" x14ac:dyDescent="0.2">
      <c r="A59" s="55"/>
      <c r="B59" s="78"/>
      <c r="C59" s="78"/>
      <c r="D59" s="57"/>
      <c r="E59" s="57"/>
      <c r="F59" s="57"/>
      <c r="G59" s="57"/>
      <c r="H59" s="57"/>
      <c r="I59" s="57"/>
      <c r="J59" s="57"/>
      <c r="K59" s="57"/>
      <c r="L59" s="57"/>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31"/>
      <c r="AP59" s="31"/>
      <c r="AQ59" s="31"/>
      <c r="AR59" s="31"/>
      <c r="AS59" s="31"/>
      <c r="AT59" s="36"/>
    </row>
    <row r="60" spans="1:62" ht="12" customHeight="1" x14ac:dyDescent="0.2">
      <c r="A60" s="55"/>
      <c r="B60" s="78"/>
      <c r="C60" s="78"/>
      <c r="D60" s="79"/>
      <c r="E60" s="79"/>
      <c r="F60" s="79"/>
      <c r="G60" s="79"/>
      <c r="H60" s="79"/>
      <c r="I60" s="79"/>
      <c r="J60" s="79"/>
      <c r="K60" s="79"/>
      <c r="L60" s="79"/>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31"/>
      <c r="AP60" s="31"/>
      <c r="AQ60" s="31"/>
      <c r="AR60" s="31"/>
      <c r="AS60" s="31"/>
      <c r="AT60" s="36"/>
    </row>
    <row r="61" spans="1:62" ht="12" customHeight="1" x14ac:dyDescent="0.2">
      <c r="A61" s="55"/>
      <c r="B61" s="78"/>
      <c r="C61" s="78"/>
      <c r="D61" s="79"/>
      <c r="E61" s="79"/>
      <c r="F61" s="79"/>
      <c r="G61" s="79"/>
      <c r="H61" s="79"/>
      <c r="I61" s="79"/>
      <c r="J61" s="79"/>
      <c r="K61" s="79"/>
      <c r="L61" s="79"/>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31"/>
      <c r="AP61" s="31"/>
      <c r="AQ61" s="31"/>
      <c r="AR61" s="31"/>
      <c r="AS61" s="31"/>
      <c r="AT61" s="33"/>
      <c r="AU61" s="31"/>
      <c r="AV61" s="36"/>
    </row>
    <row r="62" spans="1:62" ht="12" customHeight="1" x14ac:dyDescent="0.2">
      <c r="A62" s="55"/>
      <c r="B62" s="78"/>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31"/>
      <c r="AP62" s="31"/>
      <c r="AQ62" s="31"/>
      <c r="AR62" s="31"/>
      <c r="AS62" s="31"/>
      <c r="AT62" s="33"/>
      <c r="AU62" s="31"/>
      <c r="AV62" s="36"/>
    </row>
    <row r="63" spans="1:62" ht="12" customHeight="1" x14ac:dyDescent="0.2">
      <c r="A63" s="55"/>
      <c r="B63" s="78"/>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P63" s="31"/>
      <c r="AQ63" s="31"/>
      <c r="AR63" s="31"/>
      <c r="AS63" s="31"/>
      <c r="AT63" s="36"/>
    </row>
    <row r="64" spans="1:62" ht="12" customHeight="1" x14ac:dyDescent="0.2">
      <c r="A64" s="55"/>
      <c r="B64" s="78"/>
      <c r="P64" s="55"/>
      <c r="Q64" s="55"/>
      <c r="R64" s="55"/>
      <c r="S64" s="55"/>
      <c r="T64" s="55"/>
      <c r="U64" s="55"/>
      <c r="V64" s="55"/>
      <c r="W64" s="55"/>
      <c r="X64" s="55"/>
      <c r="Y64" s="55"/>
      <c r="Z64" s="55"/>
      <c r="AA64" s="55"/>
      <c r="AB64" s="55"/>
      <c r="AC64" s="55"/>
      <c r="AD64" s="55"/>
      <c r="AE64" s="55"/>
      <c r="AF64" s="55"/>
      <c r="AG64" s="55"/>
      <c r="AH64" s="80"/>
      <c r="AI64" s="80"/>
      <c r="AJ64" s="80"/>
      <c r="AK64" s="80"/>
      <c r="AL64" s="80"/>
      <c r="AM64" s="55"/>
      <c r="AN64" s="55"/>
      <c r="AS64" s="31"/>
      <c r="AT64" s="36"/>
    </row>
    <row r="65" spans="1:46" ht="12" customHeight="1" x14ac:dyDescent="0.2">
      <c r="A65" s="55"/>
      <c r="B65" s="78"/>
      <c r="P65" s="55"/>
      <c r="Q65" s="55"/>
      <c r="R65" s="55"/>
      <c r="S65" s="55"/>
      <c r="T65" s="55"/>
      <c r="U65" s="55"/>
      <c r="V65" s="55"/>
      <c r="W65" s="55"/>
      <c r="X65" s="55"/>
      <c r="Y65" s="55"/>
      <c r="Z65" s="55"/>
      <c r="AA65" s="55"/>
      <c r="AB65" s="55"/>
      <c r="AC65" s="55"/>
      <c r="AD65" s="55"/>
      <c r="AE65" s="55"/>
      <c r="AF65" s="55"/>
      <c r="AG65" s="55"/>
      <c r="AH65" s="80"/>
      <c r="AI65" s="80"/>
      <c r="AJ65" s="80"/>
      <c r="AK65" s="80"/>
      <c r="AL65" s="80"/>
      <c r="AM65" s="55"/>
      <c r="AN65" s="55"/>
      <c r="AS65" s="31"/>
      <c r="AT65" s="36"/>
    </row>
    <row r="66" spans="1:46" ht="12" customHeight="1" x14ac:dyDescent="0.2">
      <c r="C66" s="57"/>
      <c r="G66" s="81"/>
      <c r="H66" s="57"/>
      <c r="AS66" s="31"/>
    </row>
    <row r="67" spans="1:46" ht="12" customHeight="1" x14ac:dyDescent="0.2">
      <c r="H67" s="57"/>
      <c r="AS67" s="31"/>
    </row>
    <row r="68" spans="1:46" ht="12" customHeight="1" x14ac:dyDescent="0.2">
      <c r="AS68" s="31"/>
    </row>
    <row r="69" spans="1:46" ht="12" customHeight="1" x14ac:dyDescent="0.2">
      <c r="AS69" s="31"/>
    </row>
  </sheetData>
  <mergeCells count="459">
    <mergeCell ref="B5:C6"/>
    <mergeCell ref="D5:F5"/>
    <mergeCell ref="G5:H6"/>
    <mergeCell ref="I5:K5"/>
    <mergeCell ref="L5:M6"/>
    <mergeCell ref="N5:P5"/>
    <mergeCell ref="AU2:AV2"/>
    <mergeCell ref="AX2:BB2"/>
    <mergeCell ref="B3:P4"/>
    <mergeCell ref="Q3:R4"/>
    <mergeCell ref="S3:U4"/>
    <mergeCell ref="V3:W4"/>
    <mergeCell ref="X3:Z4"/>
    <mergeCell ref="AA3:AB4"/>
    <mergeCell ref="AC3:AM4"/>
    <mergeCell ref="AK5:AL5"/>
    <mergeCell ref="D6:F6"/>
    <mergeCell ref="I6:K6"/>
    <mergeCell ref="N6:P6"/>
    <mergeCell ref="S6:U6"/>
    <mergeCell ref="AF6:AG6"/>
    <mergeCell ref="AH6:AI6"/>
    <mergeCell ref="AK6:AL6"/>
    <mergeCell ref="Q5:R6"/>
    <mergeCell ref="S5:U5"/>
    <mergeCell ref="V5:Z6"/>
    <mergeCell ref="AA5:AE6"/>
    <mergeCell ref="AF5:AG5"/>
    <mergeCell ref="AH5:AI5"/>
    <mergeCell ref="B7:B21"/>
    <mergeCell ref="C7:C10"/>
    <mergeCell ref="D7:Q7"/>
    <mergeCell ref="R7:AI7"/>
    <mergeCell ref="R10:S10"/>
    <mergeCell ref="V10:W10"/>
    <mergeCell ref="Z12:AA12"/>
    <mergeCell ref="AB12:AC12"/>
    <mergeCell ref="AD12:AE12"/>
    <mergeCell ref="AF12:AG12"/>
    <mergeCell ref="AH12:AI12"/>
    <mergeCell ref="AF13:AG13"/>
    <mergeCell ref="AH13:AI13"/>
    <mergeCell ref="C16:C21"/>
    <mergeCell ref="E16:F16"/>
    <mergeCell ref="J16:K16"/>
    <mergeCell ref="L16:M16"/>
    <mergeCell ref="N16:O16"/>
    <mergeCell ref="P16:Q16"/>
    <mergeCell ref="AJ7:AM7"/>
    <mergeCell ref="D8:D10"/>
    <mergeCell ref="E8:F10"/>
    <mergeCell ref="G8:I8"/>
    <mergeCell ref="J8:K8"/>
    <mergeCell ref="L8:M8"/>
    <mergeCell ref="J9:K9"/>
    <mergeCell ref="L9:M9"/>
    <mergeCell ref="N9:O9"/>
    <mergeCell ref="P9:Q9"/>
    <mergeCell ref="R9:S9"/>
    <mergeCell ref="T9:U10"/>
    <mergeCell ref="V9:W9"/>
    <mergeCell ref="N8:O8"/>
    <mergeCell ref="P8:Q8"/>
    <mergeCell ref="R8:W8"/>
    <mergeCell ref="X9:Y9"/>
    <mergeCell ref="Z9:AA9"/>
    <mergeCell ref="AB9:AC9"/>
    <mergeCell ref="AD9:AE9"/>
    <mergeCell ref="AF9:AG9"/>
    <mergeCell ref="AH9:AI9"/>
    <mergeCell ref="AJ8:AJ9"/>
    <mergeCell ref="AK8:AK9"/>
    <mergeCell ref="AL8:AM9"/>
    <mergeCell ref="X8:AA8"/>
    <mergeCell ref="AB8:AE8"/>
    <mergeCell ref="AF8:AI8"/>
    <mergeCell ref="AL10:AM10"/>
    <mergeCell ref="C11:C15"/>
    <mergeCell ref="E11:F11"/>
    <mergeCell ref="J11:K11"/>
    <mergeCell ref="L11:M11"/>
    <mergeCell ref="N11:O11"/>
    <mergeCell ref="P11:Q11"/>
    <mergeCell ref="R11:S11"/>
    <mergeCell ref="T11:U11"/>
    <mergeCell ref="V11:W11"/>
    <mergeCell ref="X10:Y10"/>
    <mergeCell ref="Z10:AA10"/>
    <mergeCell ref="AB10:AC10"/>
    <mergeCell ref="AD10:AE10"/>
    <mergeCell ref="AF10:AG10"/>
    <mergeCell ref="AH10:AI10"/>
    <mergeCell ref="G10:I10"/>
    <mergeCell ref="J10:K10"/>
    <mergeCell ref="L10:M10"/>
    <mergeCell ref="N10:O10"/>
    <mergeCell ref="AL12:AM12"/>
    <mergeCell ref="AL11:AM11"/>
    <mergeCell ref="E12:F12"/>
    <mergeCell ref="J12:K12"/>
    <mergeCell ref="L12:M12"/>
    <mergeCell ref="N12:O12"/>
    <mergeCell ref="P12:Q12"/>
    <mergeCell ref="R12:S12"/>
    <mergeCell ref="T12:U12"/>
    <mergeCell ref="V12:W12"/>
    <mergeCell ref="X12:Y12"/>
    <mergeCell ref="X11:Y11"/>
    <mergeCell ref="Z11:AA11"/>
    <mergeCell ref="AB11:AC11"/>
    <mergeCell ref="AD11:AE11"/>
    <mergeCell ref="AF11:AG11"/>
    <mergeCell ref="AH11:AI11"/>
    <mergeCell ref="AL13:AM13"/>
    <mergeCell ref="E14:F14"/>
    <mergeCell ref="J14:K14"/>
    <mergeCell ref="L14:M14"/>
    <mergeCell ref="N14:O14"/>
    <mergeCell ref="P14:Q14"/>
    <mergeCell ref="R14:S14"/>
    <mergeCell ref="T14:U14"/>
    <mergeCell ref="T13:U13"/>
    <mergeCell ref="V13:W13"/>
    <mergeCell ref="X13:Y13"/>
    <mergeCell ref="Z13:AA13"/>
    <mergeCell ref="AB13:AC13"/>
    <mergeCell ref="AD13:AE13"/>
    <mergeCell ref="E13:F13"/>
    <mergeCell ref="J13:K13"/>
    <mergeCell ref="L13:M13"/>
    <mergeCell ref="N13:O13"/>
    <mergeCell ref="P13:Q13"/>
    <mergeCell ref="R13:S13"/>
    <mergeCell ref="AH14:AI14"/>
    <mergeCell ref="AL14:AM14"/>
    <mergeCell ref="AB17:AC17"/>
    <mergeCell ref="AD17:AE17"/>
    <mergeCell ref="D15:Q15"/>
    <mergeCell ref="R15:W15"/>
    <mergeCell ref="X15:AA15"/>
    <mergeCell ref="AB15:AE15"/>
    <mergeCell ref="AF15:AI15"/>
    <mergeCell ref="AJ15:AM15"/>
    <mergeCell ref="V14:W14"/>
    <mergeCell ref="X14:Y14"/>
    <mergeCell ref="Z14:AA14"/>
    <mergeCell ref="AB14:AC14"/>
    <mergeCell ref="AD14:AE14"/>
    <mergeCell ref="AF14:AG14"/>
    <mergeCell ref="T18:U18"/>
    <mergeCell ref="T17:U17"/>
    <mergeCell ref="V17:W17"/>
    <mergeCell ref="AD16:AE16"/>
    <mergeCell ref="AF16:AG16"/>
    <mergeCell ref="AH16:AI16"/>
    <mergeCell ref="AL16:AM16"/>
    <mergeCell ref="E17:F17"/>
    <mergeCell ref="J17:K17"/>
    <mergeCell ref="L17:M17"/>
    <mergeCell ref="N17:O17"/>
    <mergeCell ref="P17:Q17"/>
    <mergeCell ref="R17:S17"/>
    <mergeCell ref="R16:S16"/>
    <mergeCell ref="T16:U16"/>
    <mergeCell ref="V16:W16"/>
    <mergeCell ref="X16:Y16"/>
    <mergeCell ref="Z16:AA16"/>
    <mergeCell ref="AB16:AC16"/>
    <mergeCell ref="AF17:AG17"/>
    <mergeCell ref="AH17:AI17"/>
    <mergeCell ref="AL17:AM17"/>
    <mergeCell ref="X17:Y17"/>
    <mergeCell ref="Z17:AA17"/>
    <mergeCell ref="AH18:AI18"/>
    <mergeCell ref="AL18:AM18"/>
    <mergeCell ref="AS18:AT18"/>
    <mergeCell ref="E19:F19"/>
    <mergeCell ref="J19:K19"/>
    <mergeCell ref="L19:M19"/>
    <mergeCell ref="N19:O19"/>
    <mergeCell ref="P19:Q19"/>
    <mergeCell ref="R19:S19"/>
    <mergeCell ref="T19:U19"/>
    <mergeCell ref="V18:W18"/>
    <mergeCell ref="X18:Y18"/>
    <mergeCell ref="Z18:AA18"/>
    <mergeCell ref="AB18:AC18"/>
    <mergeCell ref="AD18:AE18"/>
    <mergeCell ref="AF18:AG18"/>
    <mergeCell ref="AH19:AI19"/>
    <mergeCell ref="AL19:AM19"/>
    <mergeCell ref="E18:F18"/>
    <mergeCell ref="J18:K18"/>
    <mergeCell ref="L18:M18"/>
    <mergeCell ref="N18:O18"/>
    <mergeCell ref="P18:Q18"/>
    <mergeCell ref="R18:S18"/>
    <mergeCell ref="AX19:BB19"/>
    <mergeCell ref="E20:F20"/>
    <mergeCell ref="J20:K20"/>
    <mergeCell ref="L20:M20"/>
    <mergeCell ref="N20:O20"/>
    <mergeCell ref="P20:Q20"/>
    <mergeCell ref="R20:S20"/>
    <mergeCell ref="T20:U20"/>
    <mergeCell ref="V19:W19"/>
    <mergeCell ref="X19:Y19"/>
    <mergeCell ref="Z19:AA19"/>
    <mergeCell ref="AB19:AC19"/>
    <mergeCell ref="AD19:AE19"/>
    <mergeCell ref="AF19:AG19"/>
    <mergeCell ref="AH20:AI20"/>
    <mergeCell ref="AL20:AM20"/>
    <mergeCell ref="D21:Q21"/>
    <mergeCell ref="R21:W21"/>
    <mergeCell ref="X21:AA21"/>
    <mergeCell ref="AB21:AE21"/>
    <mergeCell ref="AF21:AI21"/>
    <mergeCell ref="AJ21:AM21"/>
    <mergeCell ref="V20:W20"/>
    <mergeCell ref="X20:Y20"/>
    <mergeCell ref="Z20:AA20"/>
    <mergeCell ref="AB20:AC20"/>
    <mergeCell ref="AD20:AE20"/>
    <mergeCell ref="AF20:AG20"/>
    <mergeCell ref="X26:AA26"/>
    <mergeCell ref="AB26:AE26"/>
    <mergeCell ref="AF26:AI26"/>
    <mergeCell ref="AD24:AE24"/>
    <mergeCell ref="AF24:AG24"/>
    <mergeCell ref="AH24:AI24"/>
    <mergeCell ref="E25:F25"/>
    <mergeCell ref="J25:M25"/>
    <mergeCell ref="AD22:AE22"/>
    <mergeCell ref="AF22:AG22"/>
    <mergeCell ref="AH22:AI22"/>
    <mergeCell ref="G23:I23"/>
    <mergeCell ref="J23:M23"/>
    <mergeCell ref="R23:U23"/>
    <mergeCell ref="V23:W23"/>
    <mergeCell ref="X23:Y23"/>
    <mergeCell ref="Z23:AA23"/>
    <mergeCell ref="N22:Q25"/>
    <mergeCell ref="R22:U22"/>
    <mergeCell ref="V22:W22"/>
    <mergeCell ref="X22:Y22"/>
    <mergeCell ref="Z22:AA22"/>
    <mergeCell ref="AB22:AC22"/>
    <mergeCell ref="AB23:AC23"/>
    <mergeCell ref="AW28:AW29"/>
    <mergeCell ref="AX28:BB28"/>
    <mergeCell ref="AD27:AE27"/>
    <mergeCell ref="AF27:AG27"/>
    <mergeCell ref="AH27:AI27"/>
    <mergeCell ref="R25:U25"/>
    <mergeCell ref="V25:W25"/>
    <mergeCell ref="X25:Y25"/>
    <mergeCell ref="Z25:AA25"/>
    <mergeCell ref="AB25:AC25"/>
    <mergeCell ref="R28:U28"/>
    <mergeCell ref="V28:W28"/>
    <mergeCell ref="X28:Y28"/>
    <mergeCell ref="Z28:AA28"/>
    <mergeCell ref="AB28:AC28"/>
    <mergeCell ref="R27:U27"/>
    <mergeCell ref="V27:W27"/>
    <mergeCell ref="X27:Y27"/>
    <mergeCell ref="Z27:AA27"/>
    <mergeCell ref="AB27:AC27"/>
    <mergeCell ref="AD25:AE25"/>
    <mergeCell ref="AF25:AG25"/>
    <mergeCell ref="AH25:AI25"/>
    <mergeCell ref="R26:W26"/>
    <mergeCell ref="I33:M33"/>
    <mergeCell ref="D34:H34"/>
    <mergeCell ref="I34:M34"/>
    <mergeCell ref="N34:Q34"/>
    <mergeCell ref="R34:W34"/>
    <mergeCell ref="AD28:AE28"/>
    <mergeCell ref="AF28:AG28"/>
    <mergeCell ref="AH28:AI28"/>
    <mergeCell ref="AV28:AV29"/>
    <mergeCell ref="E28:F28"/>
    <mergeCell ref="J28:M28"/>
    <mergeCell ref="N27:Q28"/>
    <mergeCell ref="E27:F27"/>
    <mergeCell ref="AJ22:AM37"/>
    <mergeCell ref="AB24:AC24"/>
    <mergeCell ref="G22:I22"/>
    <mergeCell ref="J22:M22"/>
    <mergeCell ref="J27:M27"/>
    <mergeCell ref="D29:Q29"/>
    <mergeCell ref="AD23:AE23"/>
    <mergeCell ref="AF23:AG23"/>
    <mergeCell ref="R29:W29"/>
    <mergeCell ref="X29:AA29"/>
    <mergeCell ref="AB29:AE29"/>
    <mergeCell ref="AF29:AI29"/>
    <mergeCell ref="B30:B31"/>
    <mergeCell ref="C30:C31"/>
    <mergeCell ref="D30:M30"/>
    <mergeCell ref="N30:Q31"/>
    <mergeCell ref="R30:AI30"/>
    <mergeCell ref="D31:M31"/>
    <mergeCell ref="B22:B29"/>
    <mergeCell ref="C27:C29"/>
    <mergeCell ref="AH23:AI23"/>
    <mergeCell ref="C24:C26"/>
    <mergeCell ref="E24:F24"/>
    <mergeCell ref="J24:M24"/>
    <mergeCell ref="R24:U24"/>
    <mergeCell ref="V24:W24"/>
    <mergeCell ref="X24:Y24"/>
    <mergeCell ref="Z24:AA24"/>
    <mergeCell ref="C22:C23"/>
    <mergeCell ref="D22:D23"/>
    <mergeCell ref="E22:F23"/>
    <mergeCell ref="D26:Q26"/>
    <mergeCell ref="X34:AA34"/>
    <mergeCell ref="R31:W31"/>
    <mergeCell ref="X31:AA31"/>
    <mergeCell ref="AB31:AE31"/>
    <mergeCell ref="AB34:AE34"/>
    <mergeCell ref="AF34:AI34"/>
    <mergeCell ref="B35:B36"/>
    <mergeCell ref="C35:C36"/>
    <mergeCell ref="D35:M35"/>
    <mergeCell ref="N35:Q35"/>
    <mergeCell ref="R35:AI35"/>
    <mergeCell ref="D36:M36"/>
    <mergeCell ref="N36:Q36"/>
    <mergeCell ref="R36:W36"/>
    <mergeCell ref="X36:AA36"/>
    <mergeCell ref="AB36:AE36"/>
    <mergeCell ref="AF36:AI36"/>
    <mergeCell ref="AF31:AI31"/>
    <mergeCell ref="B32:B34"/>
    <mergeCell ref="C32:C34"/>
    <mergeCell ref="D32:M32"/>
    <mergeCell ref="N32:Q33"/>
    <mergeCell ref="R32:AI33"/>
    <mergeCell ref="D33:H33"/>
    <mergeCell ref="B37:M37"/>
    <mergeCell ref="N37:Q37"/>
    <mergeCell ref="R37:W37"/>
    <mergeCell ref="X37:AA37"/>
    <mergeCell ref="AB37:AE37"/>
    <mergeCell ref="AF37:AI37"/>
    <mergeCell ref="AJ38:AK39"/>
    <mergeCell ref="AL38:AM39"/>
    <mergeCell ref="F39:G39"/>
    <mergeCell ref="H39:I39"/>
    <mergeCell ref="J39:K39"/>
    <mergeCell ref="L39:M39"/>
    <mergeCell ref="B38:B43"/>
    <mergeCell ref="C38:E39"/>
    <mergeCell ref="F38:I38"/>
    <mergeCell ref="J38:M38"/>
    <mergeCell ref="N38:Q39"/>
    <mergeCell ref="R38:AI39"/>
    <mergeCell ref="C40:C41"/>
    <mergeCell ref="D40:E41"/>
    <mergeCell ref="F40:G41"/>
    <mergeCell ref="H40:I41"/>
    <mergeCell ref="AF40:AI41"/>
    <mergeCell ref="AJ40:AK41"/>
    <mergeCell ref="AL40:AM41"/>
    <mergeCell ref="AT41:AU41"/>
    <mergeCell ref="C42:C43"/>
    <mergeCell ref="D42:E43"/>
    <mergeCell ref="F42:G43"/>
    <mergeCell ref="H42:I43"/>
    <mergeCell ref="J42:K43"/>
    <mergeCell ref="L42:M43"/>
    <mergeCell ref="J40:K41"/>
    <mergeCell ref="L40:M41"/>
    <mergeCell ref="N40:Q41"/>
    <mergeCell ref="R40:W41"/>
    <mergeCell ref="X40:AA41"/>
    <mergeCell ref="AB40:AE41"/>
    <mergeCell ref="AL45:AM46"/>
    <mergeCell ref="AS46:AT46"/>
    <mergeCell ref="AL42:AM43"/>
    <mergeCell ref="B44:B55"/>
    <mergeCell ref="C44:C47"/>
    <mergeCell ref="N44:Q46"/>
    <mergeCell ref="R44:W44"/>
    <mergeCell ref="X44:AA44"/>
    <mergeCell ref="AB44:AE44"/>
    <mergeCell ref="AF44:AI44"/>
    <mergeCell ref="AJ44:AK46"/>
    <mergeCell ref="AL44:AM44"/>
    <mergeCell ref="N42:Q43"/>
    <mergeCell ref="R42:W43"/>
    <mergeCell ref="X42:AA43"/>
    <mergeCell ref="AB42:AE43"/>
    <mergeCell ref="AF42:AI43"/>
    <mergeCell ref="AJ42:AK43"/>
    <mergeCell ref="AL47:AM47"/>
    <mergeCell ref="AS47:AT47"/>
    <mergeCell ref="N47:Q47"/>
    <mergeCell ref="R47:W47"/>
    <mergeCell ref="X47:AA47"/>
    <mergeCell ref="AB47:AE47"/>
    <mergeCell ref="AF47:AI47"/>
    <mergeCell ref="AJ47:AK47"/>
    <mergeCell ref="R45:W46"/>
    <mergeCell ref="X45:AA46"/>
    <mergeCell ref="AB45:AE46"/>
    <mergeCell ref="AF45:AI46"/>
    <mergeCell ref="AS48:AT48"/>
    <mergeCell ref="AS49:AT49"/>
    <mergeCell ref="M50:M51"/>
    <mergeCell ref="N50:Q51"/>
    <mergeCell ref="R50:W51"/>
    <mergeCell ref="X50:AA51"/>
    <mergeCell ref="AB50:AE51"/>
    <mergeCell ref="AF50:AI51"/>
    <mergeCell ref="AJ50:AK51"/>
    <mergeCell ref="AL50:AM51"/>
    <mergeCell ref="AS50:AT50"/>
    <mergeCell ref="AS51:AT51"/>
    <mergeCell ref="M48:M49"/>
    <mergeCell ref="N48:Q49"/>
    <mergeCell ref="R48:W49"/>
    <mergeCell ref="X48:AA49"/>
    <mergeCell ref="AB48:AE49"/>
    <mergeCell ref="AF48:AI49"/>
    <mergeCell ref="AJ48:AK49"/>
    <mergeCell ref="AL48:AM49"/>
    <mergeCell ref="AL52:AM52"/>
    <mergeCell ref="AS52:AT52"/>
    <mergeCell ref="B56:Q57"/>
    <mergeCell ref="R56:AM57"/>
    <mergeCell ref="N55:Q55"/>
    <mergeCell ref="R55:W55"/>
    <mergeCell ref="X55:AA55"/>
    <mergeCell ref="AB55:AE55"/>
    <mergeCell ref="AF55:AI55"/>
    <mergeCell ref="AJ55:AM55"/>
    <mergeCell ref="AL53:AM53"/>
    <mergeCell ref="N54:Q54"/>
    <mergeCell ref="R54:W54"/>
    <mergeCell ref="X54:AA54"/>
    <mergeCell ref="AB54:AE54"/>
    <mergeCell ref="AF54:AI54"/>
    <mergeCell ref="AJ54:AM54"/>
    <mergeCell ref="N53:Q53"/>
    <mergeCell ref="R53:W53"/>
    <mergeCell ref="X53:AA53"/>
    <mergeCell ref="AB53:AE53"/>
    <mergeCell ref="AF53:AI53"/>
    <mergeCell ref="AJ53:AK53"/>
    <mergeCell ref="N52:Q52"/>
    <mergeCell ref="R52:W52"/>
    <mergeCell ref="X52:AA52"/>
    <mergeCell ref="AB52:AE52"/>
    <mergeCell ref="AF52:AI52"/>
    <mergeCell ref="AJ52:AK52"/>
  </mergeCells>
  <phoneticPr fontId="1"/>
  <dataValidations count="1">
    <dataValidation type="list" allowBlank="1" showInputMessage="1" showErrorMessage="1" sqref="AP11:AP14 AP16:AP20" xr:uid="{2CFCCA1B-D502-45EE-B4EC-138488959B24}">
      <formula1>$AR$10:$AR$25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D9700-6137-4EC6-A15B-03D02935AEF2}">
  <sheetPr codeName="Sheet1"/>
  <dimension ref="A1:AO67"/>
  <sheetViews>
    <sheetView showGridLines="0" zoomScaleNormal="100" zoomScaleSheetLayoutView="98" zoomScalePageLayoutView="118" workbookViewId="0">
      <selection activeCell="R38" sqref="R38:AI39"/>
    </sheetView>
  </sheetViews>
  <sheetFormatPr defaultColWidth="2.08984375" defaultRowHeight="13.5" customHeight="1" x14ac:dyDescent="0.2"/>
  <cols>
    <col min="1" max="6" width="2.08984375" style="85"/>
    <col min="7" max="7" width="4" style="85" customWidth="1"/>
    <col min="8" max="8" width="2.08984375" style="85"/>
    <col min="9" max="9" width="4" style="85" customWidth="1"/>
    <col min="10" max="35" width="2.08984375" style="85"/>
    <col min="36" max="37" width="2.08984375" style="85" customWidth="1"/>
    <col min="38" max="38" width="2.08984375" style="85"/>
    <col min="39" max="39" width="2.08984375" style="85" customWidth="1"/>
    <col min="40" max="16384" width="2.08984375" style="85"/>
  </cols>
  <sheetData>
    <row r="1" spans="1:41" ht="13.5" customHeight="1" x14ac:dyDescent="0.2">
      <c r="B1" s="86" t="s">
        <v>29</v>
      </c>
      <c r="C1" s="86"/>
      <c r="D1" s="87"/>
      <c r="E1" s="87"/>
      <c r="F1" s="87"/>
    </row>
    <row r="2" spans="1:41" ht="13.5" customHeight="1" x14ac:dyDescent="0.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row>
    <row r="3" spans="1:41" ht="13.5" customHeight="1" x14ac:dyDescent="0.2">
      <c r="A3" s="88"/>
      <c r="B3" s="280" t="s">
        <v>2</v>
      </c>
      <c r="C3" s="388"/>
      <c r="D3" s="388"/>
      <c r="E3" s="388"/>
      <c r="F3" s="388"/>
      <c r="G3" s="388"/>
      <c r="H3" s="388"/>
      <c r="I3" s="388"/>
      <c r="J3" s="388"/>
      <c r="K3" s="388"/>
      <c r="L3" s="388"/>
      <c r="M3" s="388"/>
      <c r="N3" s="388"/>
      <c r="O3" s="388"/>
      <c r="P3" s="281"/>
      <c r="Q3" s="507" t="s">
        <v>32</v>
      </c>
      <c r="R3" s="508"/>
      <c r="S3" s="511"/>
      <c r="T3" s="512"/>
      <c r="U3" s="513"/>
      <c r="V3" s="511" t="s">
        <v>3</v>
      </c>
      <c r="W3" s="513"/>
      <c r="X3" s="511"/>
      <c r="Y3" s="512"/>
      <c r="Z3" s="513"/>
      <c r="AA3" s="511" t="s">
        <v>5</v>
      </c>
      <c r="AB3" s="513"/>
      <c r="AC3" s="319"/>
      <c r="AD3" s="500"/>
      <c r="AE3" s="500"/>
      <c r="AF3" s="500"/>
      <c r="AG3" s="500"/>
      <c r="AH3" s="500"/>
      <c r="AI3" s="500"/>
      <c r="AJ3" s="500"/>
      <c r="AK3" s="500"/>
      <c r="AL3" s="500"/>
      <c r="AM3" s="320"/>
      <c r="AN3" s="88"/>
      <c r="AO3" s="88"/>
    </row>
    <row r="4" spans="1:41" ht="13.5" customHeight="1" x14ac:dyDescent="0.2">
      <c r="A4" s="89"/>
      <c r="B4" s="292"/>
      <c r="C4" s="389"/>
      <c r="D4" s="389"/>
      <c r="E4" s="389"/>
      <c r="F4" s="389"/>
      <c r="G4" s="389"/>
      <c r="H4" s="389"/>
      <c r="I4" s="389"/>
      <c r="J4" s="389"/>
      <c r="K4" s="389"/>
      <c r="L4" s="389"/>
      <c r="M4" s="389"/>
      <c r="N4" s="389"/>
      <c r="O4" s="389"/>
      <c r="P4" s="293"/>
      <c r="Q4" s="509"/>
      <c r="R4" s="510"/>
      <c r="S4" s="514"/>
      <c r="T4" s="515"/>
      <c r="U4" s="516"/>
      <c r="V4" s="514"/>
      <c r="W4" s="516"/>
      <c r="X4" s="514"/>
      <c r="Y4" s="515"/>
      <c r="Z4" s="516"/>
      <c r="AA4" s="514"/>
      <c r="AB4" s="516"/>
      <c r="AC4" s="321"/>
      <c r="AD4" s="503"/>
      <c r="AE4" s="503"/>
      <c r="AF4" s="503"/>
      <c r="AG4" s="503"/>
      <c r="AH4" s="503"/>
      <c r="AI4" s="503"/>
      <c r="AJ4" s="503"/>
      <c r="AK4" s="503"/>
      <c r="AL4" s="503"/>
      <c r="AM4" s="322"/>
      <c r="AN4" s="88"/>
      <c r="AO4" s="88"/>
    </row>
    <row r="5" spans="1:41" ht="13.5" customHeight="1" x14ac:dyDescent="0.2">
      <c r="A5" s="88"/>
      <c r="B5" s="280" t="s">
        <v>0</v>
      </c>
      <c r="C5" s="281"/>
      <c r="D5" s="280"/>
      <c r="E5" s="388"/>
      <c r="F5" s="281"/>
      <c r="G5" s="280" t="s">
        <v>30</v>
      </c>
      <c r="H5" s="281"/>
      <c r="I5" s="280"/>
      <c r="J5" s="388"/>
      <c r="K5" s="281"/>
      <c r="L5" s="511" t="s">
        <v>31</v>
      </c>
      <c r="M5" s="513"/>
      <c r="N5" s="280"/>
      <c r="O5" s="388"/>
      <c r="P5" s="281"/>
      <c r="Q5" s="511" t="s">
        <v>1</v>
      </c>
      <c r="R5" s="513"/>
      <c r="S5" s="280"/>
      <c r="T5" s="388"/>
      <c r="U5" s="281"/>
      <c r="V5" s="507" t="s">
        <v>412</v>
      </c>
      <c r="W5" s="517"/>
      <c r="X5" s="517"/>
      <c r="Y5" s="517"/>
      <c r="Z5" s="508"/>
      <c r="AA5" s="507" t="s">
        <v>34</v>
      </c>
      <c r="AB5" s="517"/>
      <c r="AC5" s="517"/>
      <c r="AD5" s="517"/>
      <c r="AE5" s="508"/>
      <c r="AF5" s="384" t="s">
        <v>23</v>
      </c>
      <c r="AG5" s="386"/>
      <c r="AH5" s="384"/>
      <c r="AI5" s="385"/>
      <c r="AJ5" s="90" t="s">
        <v>35</v>
      </c>
      <c r="AK5" s="384"/>
      <c r="AL5" s="385"/>
      <c r="AM5" s="90" t="s">
        <v>36</v>
      </c>
      <c r="AN5" s="88"/>
      <c r="AO5" s="88"/>
    </row>
    <row r="6" spans="1:41" ht="13.5" customHeight="1" x14ac:dyDescent="0.2">
      <c r="A6" s="88"/>
      <c r="B6" s="292"/>
      <c r="C6" s="293"/>
      <c r="D6" s="292"/>
      <c r="E6" s="389"/>
      <c r="F6" s="293"/>
      <c r="G6" s="292"/>
      <c r="H6" s="293"/>
      <c r="I6" s="292"/>
      <c r="J6" s="389"/>
      <c r="K6" s="293"/>
      <c r="L6" s="514"/>
      <c r="M6" s="516"/>
      <c r="N6" s="292"/>
      <c r="O6" s="389"/>
      <c r="P6" s="293"/>
      <c r="Q6" s="514"/>
      <c r="R6" s="516"/>
      <c r="S6" s="292"/>
      <c r="T6" s="389"/>
      <c r="U6" s="293"/>
      <c r="V6" s="509"/>
      <c r="W6" s="518"/>
      <c r="X6" s="518"/>
      <c r="Y6" s="518"/>
      <c r="Z6" s="510"/>
      <c r="AA6" s="509"/>
      <c r="AB6" s="518"/>
      <c r="AC6" s="518"/>
      <c r="AD6" s="518"/>
      <c r="AE6" s="510"/>
      <c r="AF6" s="384" t="s">
        <v>24</v>
      </c>
      <c r="AG6" s="386"/>
      <c r="AH6" s="384"/>
      <c r="AI6" s="385"/>
      <c r="AJ6" s="90" t="s">
        <v>35</v>
      </c>
      <c r="AK6" s="384"/>
      <c r="AL6" s="385"/>
      <c r="AM6" s="90" t="s">
        <v>36</v>
      </c>
      <c r="AN6" s="88"/>
      <c r="AO6" s="88"/>
    </row>
    <row r="7" spans="1:41" ht="13.5" customHeight="1" x14ac:dyDescent="0.2">
      <c r="A7" s="91"/>
      <c r="B7" s="433" t="s">
        <v>37</v>
      </c>
      <c r="C7" s="474"/>
      <c r="D7" s="477"/>
      <c r="E7" s="478"/>
      <c r="F7" s="478"/>
      <c r="G7" s="478"/>
      <c r="H7" s="478"/>
      <c r="I7" s="478"/>
      <c r="J7" s="478"/>
      <c r="K7" s="478"/>
      <c r="L7" s="478"/>
      <c r="M7" s="478"/>
      <c r="N7" s="478"/>
      <c r="O7" s="478"/>
      <c r="P7" s="478"/>
      <c r="Q7" s="479"/>
      <c r="R7" s="384" t="s">
        <v>23</v>
      </c>
      <c r="S7" s="385"/>
      <c r="T7" s="385"/>
      <c r="U7" s="385"/>
      <c r="V7" s="385"/>
      <c r="W7" s="385"/>
      <c r="X7" s="385"/>
      <c r="Y7" s="385"/>
      <c r="Z7" s="385"/>
      <c r="AA7" s="385"/>
      <c r="AB7" s="385"/>
      <c r="AC7" s="385"/>
      <c r="AD7" s="385"/>
      <c r="AE7" s="385"/>
      <c r="AF7" s="385"/>
      <c r="AG7" s="385"/>
      <c r="AH7" s="385"/>
      <c r="AI7" s="386"/>
      <c r="AJ7" s="477" t="s">
        <v>24</v>
      </c>
      <c r="AK7" s="478"/>
      <c r="AL7" s="478"/>
      <c r="AM7" s="479"/>
      <c r="AN7" s="92"/>
      <c r="AO7" s="91"/>
    </row>
    <row r="8" spans="1:41" ht="13.5" customHeight="1" x14ac:dyDescent="0.2">
      <c r="A8" s="91"/>
      <c r="B8" s="446"/>
      <c r="C8" s="475"/>
      <c r="D8" s="504" t="s">
        <v>10</v>
      </c>
      <c r="E8" s="319" t="s">
        <v>53</v>
      </c>
      <c r="F8" s="500"/>
      <c r="G8" s="319" t="s">
        <v>52</v>
      </c>
      <c r="H8" s="500"/>
      <c r="I8" s="320"/>
      <c r="J8" s="319" t="s">
        <v>51</v>
      </c>
      <c r="K8" s="320"/>
      <c r="L8" s="500" t="s">
        <v>50</v>
      </c>
      <c r="M8" s="320"/>
      <c r="N8" s="500" t="s">
        <v>49</v>
      </c>
      <c r="O8" s="320"/>
      <c r="P8" s="501" t="s">
        <v>47</v>
      </c>
      <c r="Q8" s="502"/>
      <c r="R8" s="415" t="s">
        <v>11</v>
      </c>
      <c r="S8" s="416"/>
      <c r="T8" s="416"/>
      <c r="U8" s="416"/>
      <c r="V8" s="416"/>
      <c r="W8" s="417"/>
      <c r="X8" s="415" t="s">
        <v>12</v>
      </c>
      <c r="Y8" s="416"/>
      <c r="Z8" s="416"/>
      <c r="AA8" s="417"/>
      <c r="AB8" s="415" t="s">
        <v>13</v>
      </c>
      <c r="AC8" s="416"/>
      <c r="AD8" s="416"/>
      <c r="AE8" s="417"/>
      <c r="AF8" s="415" t="s">
        <v>14</v>
      </c>
      <c r="AG8" s="416"/>
      <c r="AH8" s="416"/>
      <c r="AI8" s="417"/>
      <c r="AJ8" s="443" t="s">
        <v>42</v>
      </c>
      <c r="AK8" s="443" t="s">
        <v>41</v>
      </c>
      <c r="AL8" s="319" t="s">
        <v>40</v>
      </c>
      <c r="AM8" s="320"/>
      <c r="AN8" s="91"/>
      <c r="AO8" s="93"/>
    </row>
    <row r="9" spans="1:41" ht="13.5" customHeight="1" x14ac:dyDescent="0.2">
      <c r="A9" s="91"/>
      <c r="B9" s="446"/>
      <c r="C9" s="475"/>
      <c r="D9" s="505"/>
      <c r="E9" s="491"/>
      <c r="F9" s="493"/>
      <c r="G9" s="92"/>
      <c r="H9" s="91"/>
      <c r="I9" s="91"/>
      <c r="J9" s="491"/>
      <c r="K9" s="492"/>
      <c r="L9" s="493" t="s">
        <v>4</v>
      </c>
      <c r="M9" s="492"/>
      <c r="N9" s="493" t="s">
        <v>54</v>
      </c>
      <c r="O9" s="492"/>
      <c r="P9" s="494"/>
      <c r="Q9" s="495"/>
      <c r="R9" s="441" t="s">
        <v>45</v>
      </c>
      <c r="S9" s="420"/>
      <c r="T9" s="496" t="s">
        <v>46</v>
      </c>
      <c r="U9" s="497"/>
      <c r="V9" s="419" t="s">
        <v>44</v>
      </c>
      <c r="W9" s="420"/>
      <c r="X9" s="441" t="s">
        <v>45</v>
      </c>
      <c r="Y9" s="420"/>
      <c r="Z9" s="419" t="s">
        <v>44</v>
      </c>
      <c r="AA9" s="420"/>
      <c r="AB9" s="441" t="s">
        <v>45</v>
      </c>
      <c r="AC9" s="420"/>
      <c r="AD9" s="419" t="s">
        <v>44</v>
      </c>
      <c r="AE9" s="420"/>
      <c r="AF9" s="441" t="s">
        <v>45</v>
      </c>
      <c r="AG9" s="420"/>
      <c r="AH9" s="419" t="s">
        <v>44</v>
      </c>
      <c r="AI9" s="420"/>
      <c r="AJ9" s="445"/>
      <c r="AK9" s="445"/>
      <c r="AL9" s="491"/>
      <c r="AM9" s="492"/>
      <c r="AN9" s="91"/>
      <c r="AO9" s="93"/>
    </row>
    <row r="10" spans="1:41" ht="13.5" customHeight="1" x14ac:dyDescent="0.2">
      <c r="A10" s="94"/>
      <c r="B10" s="446"/>
      <c r="C10" s="476"/>
      <c r="D10" s="506"/>
      <c r="E10" s="321"/>
      <c r="F10" s="503"/>
      <c r="G10" s="321" t="s">
        <v>57</v>
      </c>
      <c r="H10" s="503"/>
      <c r="I10" s="322"/>
      <c r="J10" s="321" t="s">
        <v>55</v>
      </c>
      <c r="K10" s="322"/>
      <c r="L10" s="503" t="s">
        <v>55</v>
      </c>
      <c r="M10" s="322"/>
      <c r="N10" s="503" t="s">
        <v>58</v>
      </c>
      <c r="O10" s="322"/>
      <c r="P10" s="95" t="s">
        <v>48</v>
      </c>
      <c r="Q10" s="96"/>
      <c r="R10" s="398" t="s">
        <v>25</v>
      </c>
      <c r="S10" s="399"/>
      <c r="T10" s="498"/>
      <c r="U10" s="499"/>
      <c r="V10" s="397" t="s">
        <v>17</v>
      </c>
      <c r="W10" s="399"/>
      <c r="X10" s="398" t="s">
        <v>25</v>
      </c>
      <c r="Y10" s="399"/>
      <c r="Z10" s="398" t="s">
        <v>17</v>
      </c>
      <c r="AA10" s="399"/>
      <c r="AB10" s="398" t="s">
        <v>25</v>
      </c>
      <c r="AC10" s="399"/>
      <c r="AD10" s="398" t="s">
        <v>17</v>
      </c>
      <c r="AE10" s="399"/>
      <c r="AF10" s="398" t="s">
        <v>25</v>
      </c>
      <c r="AG10" s="399"/>
      <c r="AH10" s="398" t="s">
        <v>17</v>
      </c>
      <c r="AI10" s="399"/>
      <c r="AJ10" s="97" t="s">
        <v>25</v>
      </c>
      <c r="AK10" s="97" t="s">
        <v>43</v>
      </c>
      <c r="AL10" s="412" t="s">
        <v>17</v>
      </c>
      <c r="AM10" s="414"/>
      <c r="AN10" s="94"/>
      <c r="AO10" s="93"/>
    </row>
    <row r="11" spans="1:41" ht="13.5" customHeight="1" x14ac:dyDescent="0.2">
      <c r="A11" s="94"/>
      <c r="B11" s="446"/>
      <c r="C11" s="482" t="s">
        <v>38</v>
      </c>
      <c r="D11" s="98"/>
      <c r="E11" s="384"/>
      <c r="F11" s="386"/>
      <c r="G11" s="99"/>
      <c r="H11" s="100"/>
      <c r="I11" s="101"/>
      <c r="J11" s="427"/>
      <c r="K11" s="427"/>
      <c r="L11" s="480"/>
      <c r="M11" s="480"/>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102"/>
      <c r="AK11" s="102"/>
      <c r="AL11" s="427"/>
      <c r="AM11" s="427"/>
      <c r="AN11" s="94"/>
      <c r="AO11" s="93"/>
    </row>
    <row r="12" spans="1:41" ht="13.5" customHeight="1" x14ac:dyDescent="0.2">
      <c r="A12" s="94"/>
      <c r="B12" s="446"/>
      <c r="C12" s="483"/>
      <c r="D12" s="98"/>
      <c r="E12" s="384"/>
      <c r="F12" s="386"/>
      <c r="G12" s="103"/>
      <c r="H12" s="100"/>
      <c r="I12" s="104"/>
      <c r="J12" s="427"/>
      <c r="K12" s="427"/>
      <c r="L12" s="480"/>
      <c r="M12" s="480"/>
      <c r="N12" s="427"/>
      <c r="O12" s="427"/>
      <c r="P12" s="427"/>
      <c r="Q12" s="427"/>
      <c r="R12" s="480"/>
      <c r="S12" s="480"/>
      <c r="T12" s="427"/>
      <c r="U12" s="427"/>
      <c r="V12" s="481"/>
      <c r="W12" s="481"/>
      <c r="X12" s="480"/>
      <c r="Y12" s="480"/>
      <c r="Z12" s="427"/>
      <c r="AA12" s="427"/>
      <c r="AB12" s="480"/>
      <c r="AC12" s="480"/>
      <c r="AD12" s="427"/>
      <c r="AE12" s="427"/>
      <c r="AF12" s="480"/>
      <c r="AG12" s="480"/>
      <c r="AH12" s="427"/>
      <c r="AI12" s="427"/>
      <c r="AJ12" s="102"/>
      <c r="AK12" s="102"/>
      <c r="AL12" s="427"/>
      <c r="AM12" s="427"/>
      <c r="AN12" s="94"/>
      <c r="AO12" s="93"/>
    </row>
    <row r="13" spans="1:41" ht="13.5" customHeight="1" x14ac:dyDescent="0.2">
      <c r="A13" s="94"/>
      <c r="B13" s="446"/>
      <c r="C13" s="483"/>
      <c r="D13" s="98"/>
      <c r="E13" s="384"/>
      <c r="F13" s="386"/>
      <c r="G13" s="103"/>
      <c r="H13" s="100"/>
      <c r="I13" s="104"/>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102"/>
      <c r="AK13" s="102"/>
      <c r="AL13" s="427"/>
      <c r="AM13" s="427"/>
      <c r="AN13" s="94"/>
      <c r="AO13" s="93"/>
    </row>
    <row r="14" spans="1:41" ht="13.5" customHeight="1" x14ac:dyDescent="0.2">
      <c r="A14" s="94"/>
      <c r="B14" s="446"/>
      <c r="C14" s="483"/>
      <c r="D14" s="105"/>
      <c r="E14" s="280"/>
      <c r="F14" s="281"/>
      <c r="G14" s="103"/>
      <c r="H14" s="100"/>
      <c r="I14" s="104"/>
      <c r="J14" s="473"/>
      <c r="K14" s="473"/>
      <c r="L14" s="473"/>
      <c r="M14" s="473"/>
      <c r="N14" s="473"/>
      <c r="O14" s="473"/>
      <c r="P14" s="473"/>
      <c r="Q14" s="473"/>
      <c r="R14" s="427"/>
      <c r="S14" s="427"/>
      <c r="T14" s="427"/>
      <c r="U14" s="427"/>
      <c r="V14" s="427"/>
      <c r="W14" s="427"/>
      <c r="X14" s="427"/>
      <c r="Y14" s="427"/>
      <c r="Z14" s="427"/>
      <c r="AA14" s="427"/>
      <c r="AB14" s="427"/>
      <c r="AC14" s="427"/>
      <c r="AD14" s="427"/>
      <c r="AE14" s="427"/>
      <c r="AF14" s="427"/>
      <c r="AG14" s="427"/>
      <c r="AH14" s="427"/>
      <c r="AI14" s="427"/>
      <c r="AJ14" s="102"/>
      <c r="AK14" s="102"/>
      <c r="AL14" s="427"/>
      <c r="AM14" s="427"/>
      <c r="AN14" s="94"/>
      <c r="AO14" s="93"/>
    </row>
    <row r="15" spans="1:41" ht="13.5" customHeight="1" x14ac:dyDescent="0.2">
      <c r="A15" s="94"/>
      <c r="B15" s="446"/>
      <c r="C15" s="484"/>
      <c r="D15" s="384" t="s">
        <v>59</v>
      </c>
      <c r="E15" s="385"/>
      <c r="F15" s="385"/>
      <c r="G15" s="385"/>
      <c r="H15" s="385"/>
      <c r="I15" s="385"/>
      <c r="J15" s="385"/>
      <c r="K15" s="385"/>
      <c r="L15" s="385"/>
      <c r="M15" s="385"/>
      <c r="N15" s="385"/>
      <c r="O15" s="385"/>
      <c r="P15" s="385"/>
      <c r="Q15" s="386"/>
      <c r="R15" s="485"/>
      <c r="S15" s="486"/>
      <c r="T15" s="486"/>
      <c r="U15" s="486"/>
      <c r="V15" s="486"/>
      <c r="W15" s="487"/>
      <c r="X15" s="485"/>
      <c r="Y15" s="486"/>
      <c r="Z15" s="486"/>
      <c r="AA15" s="487"/>
      <c r="AB15" s="488"/>
      <c r="AC15" s="489"/>
      <c r="AD15" s="489"/>
      <c r="AE15" s="490"/>
      <c r="AF15" s="488"/>
      <c r="AG15" s="489"/>
      <c r="AH15" s="489"/>
      <c r="AI15" s="490"/>
      <c r="AJ15" s="488"/>
      <c r="AK15" s="489"/>
      <c r="AL15" s="489"/>
      <c r="AM15" s="490"/>
      <c r="AN15" s="94"/>
      <c r="AO15" s="93"/>
    </row>
    <row r="16" spans="1:41" ht="13.5" customHeight="1" x14ac:dyDescent="0.2">
      <c r="A16" s="94"/>
      <c r="B16" s="446"/>
      <c r="C16" s="446" t="s">
        <v>39</v>
      </c>
      <c r="D16" s="98"/>
      <c r="E16" s="384"/>
      <c r="F16" s="386"/>
      <c r="G16" s="103"/>
      <c r="H16" s="100"/>
      <c r="I16" s="104"/>
      <c r="J16" s="427"/>
      <c r="K16" s="427"/>
      <c r="L16" s="427"/>
      <c r="M16" s="427"/>
      <c r="N16" s="427"/>
      <c r="O16" s="427"/>
      <c r="P16" s="427"/>
      <c r="Q16" s="427"/>
      <c r="R16" s="480"/>
      <c r="S16" s="480"/>
      <c r="T16" s="427"/>
      <c r="U16" s="427"/>
      <c r="V16" s="427"/>
      <c r="W16" s="427"/>
      <c r="X16" s="427"/>
      <c r="Y16" s="427"/>
      <c r="Z16" s="427"/>
      <c r="AA16" s="427"/>
      <c r="AB16" s="427"/>
      <c r="AC16" s="427"/>
      <c r="AD16" s="427"/>
      <c r="AE16" s="427"/>
      <c r="AF16" s="427"/>
      <c r="AG16" s="427"/>
      <c r="AH16" s="427"/>
      <c r="AI16" s="427"/>
      <c r="AJ16" s="102"/>
      <c r="AK16" s="102"/>
      <c r="AL16" s="427"/>
      <c r="AM16" s="427"/>
      <c r="AN16" s="94"/>
      <c r="AO16" s="93"/>
    </row>
    <row r="17" spans="1:41" ht="13.5" customHeight="1" x14ac:dyDescent="0.2">
      <c r="A17" s="94"/>
      <c r="B17" s="446"/>
      <c r="C17" s="446"/>
      <c r="D17" s="98"/>
      <c r="E17" s="384"/>
      <c r="F17" s="386"/>
      <c r="G17" s="103"/>
      <c r="H17" s="100"/>
      <c r="I17" s="104"/>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102"/>
      <c r="AK17" s="102"/>
      <c r="AL17" s="427"/>
      <c r="AM17" s="427"/>
      <c r="AN17" s="94"/>
      <c r="AO17" s="93"/>
    </row>
    <row r="18" spans="1:41" ht="13.5" customHeight="1" x14ac:dyDescent="0.2">
      <c r="A18" s="93"/>
      <c r="B18" s="446"/>
      <c r="C18" s="446"/>
      <c r="D18" s="98"/>
      <c r="E18" s="384"/>
      <c r="F18" s="386"/>
      <c r="G18" s="280"/>
      <c r="H18" s="388"/>
      <c r="I18" s="281"/>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102"/>
      <c r="AK18" s="102"/>
      <c r="AL18" s="427"/>
      <c r="AM18" s="427"/>
      <c r="AN18" s="93"/>
      <c r="AO18" s="93"/>
    </row>
    <row r="19" spans="1:41" ht="13.5" customHeight="1" x14ac:dyDescent="0.2">
      <c r="A19" s="93"/>
      <c r="B19" s="446"/>
      <c r="C19" s="446"/>
      <c r="D19" s="98"/>
      <c r="E19" s="384"/>
      <c r="F19" s="386"/>
      <c r="G19" s="280"/>
      <c r="H19" s="388"/>
      <c r="I19" s="281"/>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102"/>
      <c r="AK19" s="102"/>
      <c r="AL19" s="427"/>
      <c r="AM19" s="427"/>
      <c r="AN19" s="93"/>
      <c r="AO19" s="93"/>
    </row>
    <row r="20" spans="1:41" ht="13.5" customHeight="1" x14ac:dyDescent="0.2">
      <c r="A20" s="93"/>
      <c r="B20" s="446"/>
      <c r="C20" s="446"/>
      <c r="D20" s="105"/>
      <c r="E20" s="280"/>
      <c r="F20" s="281"/>
      <c r="G20" s="280"/>
      <c r="H20" s="388"/>
      <c r="I20" s="281"/>
      <c r="J20" s="473"/>
      <c r="K20" s="473"/>
      <c r="L20" s="473"/>
      <c r="M20" s="473"/>
      <c r="N20" s="473"/>
      <c r="O20" s="473"/>
      <c r="P20" s="473"/>
      <c r="Q20" s="473"/>
      <c r="R20" s="473"/>
      <c r="S20" s="473"/>
      <c r="T20" s="473"/>
      <c r="U20" s="473"/>
      <c r="V20" s="473"/>
      <c r="W20" s="473"/>
      <c r="X20" s="427"/>
      <c r="Y20" s="427"/>
      <c r="Z20" s="427"/>
      <c r="AA20" s="427"/>
      <c r="AB20" s="427"/>
      <c r="AC20" s="427"/>
      <c r="AD20" s="427"/>
      <c r="AE20" s="427"/>
      <c r="AF20" s="427"/>
      <c r="AG20" s="427"/>
      <c r="AH20" s="427"/>
      <c r="AI20" s="427"/>
      <c r="AJ20" s="102"/>
      <c r="AK20" s="102"/>
      <c r="AL20" s="427"/>
      <c r="AM20" s="427"/>
      <c r="AN20" s="93"/>
      <c r="AO20" s="93"/>
    </row>
    <row r="21" spans="1:41" ht="13.5" customHeight="1" x14ac:dyDescent="0.2">
      <c r="A21" s="93"/>
      <c r="B21" s="434"/>
      <c r="C21" s="434"/>
      <c r="D21" s="384" t="s">
        <v>60</v>
      </c>
      <c r="E21" s="385"/>
      <c r="F21" s="385"/>
      <c r="G21" s="385"/>
      <c r="H21" s="385"/>
      <c r="I21" s="385"/>
      <c r="J21" s="385"/>
      <c r="K21" s="385"/>
      <c r="L21" s="385"/>
      <c r="M21" s="385"/>
      <c r="N21" s="385"/>
      <c r="O21" s="385"/>
      <c r="P21" s="385"/>
      <c r="Q21" s="386"/>
      <c r="R21" s="384"/>
      <c r="S21" s="385"/>
      <c r="T21" s="385"/>
      <c r="U21" s="385"/>
      <c r="V21" s="385"/>
      <c r="W21" s="386"/>
      <c r="X21" s="486"/>
      <c r="Y21" s="486"/>
      <c r="Z21" s="486"/>
      <c r="AA21" s="487"/>
      <c r="AB21" s="488"/>
      <c r="AC21" s="489"/>
      <c r="AD21" s="489"/>
      <c r="AE21" s="490"/>
      <c r="AF21" s="488"/>
      <c r="AG21" s="489"/>
      <c r="AH21" s="489"/>
      <c r="AI21" s="490"/>
      <c r="AJ21" s="488"/>
      <c r="AK21" s="489"/>
      <c r="AL21" s="489"/>
      <c r="AM21" s="490"/>
      <c r="AN21" s="93"/>
      <c r="AO21" s="93"/>
    </row>
    <row r="22" spans="1:41" ht="13.5" customHeight="1" x14ac:dyDescent="0.2">
      <c r="A22" s="93"/>
      <c r="B22" s="429" t="s">
        <v>15</v>
      </c>
      <c r="C22" s="429"/>
      <c r="D22" s="471" t="s">
        <v>10</v>
      </c>
      <c r="E22" s="319" t="s">
        <v>62</v>
      </c>
      <c r="F22" s="320"/>
      <c r="G22" s="409" t="s">
        <v>63</v>
      </c>
      <c r="H22" s="410"/>
      <c r="I22" s="411"/>
      <c r="J22" s="388" t="s">
        <v>50</v>
      </c>
      <c r="K22" s="388"/>
      <c r="L22" s="388"/>
      <c r="M22" s="388"/>
      <c r="N22" s="400"/>
      <c r="O22" s="401"/>
      <c r="P22" s="401"/>
      <c r="Q22" s="402"/>
      <c r="R22" s="280" t="s">
        <v>64</v>
      </c>
      <c r="S22" s="388"/>
      <c r="T22" s="388"/>
      <c r="U22" s="388"/>
      <c r="V22" s="419" t="s">
        <v>44</v>
      </c>
      <c r="W22" s="420"/>
      <c r="X22" s="419" t="s">
        <v>66</v>
      </c>
      <c r="Y22" s="420"/>
      <c r="Z22" s="419" t="s">
        <v>44</v>
      </c>
      <c r="AA22" s="420"/>
      <c r="AB22" s="419" t="s">
        <v>66</v>
      </c>
      <c r="AC22" s="420"/>
      <c r="AD22" s="419" t="s">
        <v>44</v>
      </c>
      <c r="AE22" s="420"/>
      <c r="AF22" s="419" t="s">
        <v>66</v>
      </c>
      <c r="AG22" s="420"/>
      <c r="AH22" s="419" t="s">
        <v>44</v>
      </c>
      <c r="AI22" s="420"/>
      <c r="AJ22" s="400"/>
      <c r="AK22" s="401"/>
      <c r="AL22" s="401"/>
      <c r="AM22" s="402"/>
      <c r="AN22" s="93"/>
      <c r="AO22" s="93"/>
    </row>
    <row r="23" spans="1:41" ht="13.5" customHeight="1" x14ac:dyDescent="0.2">
      <c r="A23" s="93"/>
      <c r="B23" s="429"/>
      <c r="C23" s="429"/>
      <c r="D23" s="472"/>
      <c r="E23" s="321"/>
      <c r="F23" s="322"/>
      <c r="G23" s="412" t="s">
        <v>57</v>
      </c>
      <c r="H23" s="413"/>
      <c r="I23" s="414"/>
      <c r="J23" s="389" t="s">
        <v>56</v>
      </c>
      <c r="K23" s="389"/>
      <c r="L23" s="389"/>
      <c r="M23" s="389"/>
      <c r="N23" s="403"/>
      <c r="O23" s="404"/>
      <c r="P23" s="404"/>
      <c r="Q23" s="405"/>
      <c r="R23" s="292" t="s">
        <v>65</v>
      </c>
      <c r="S23" s="389"/>
      <c r="T23" s="389"/>
      <c r="U23" s="389"/>
      <c r="V23" s="292" t="s">
        <v>17</v>
      </c>
      <c r="W23" s="293"/>
      <c r="X23" s="292" t="s">
        <v>65</v>
      </c>
      <c r="Y23" s="293"/>
      <c r="Z23" s="292" t="s">
        <v>17</v>
      </c>
      <c r="AA23" s="293"/>
      <c r="AB23" s="292" t="s">
        <v>65</v>
      </c>
      <c r="AC23" s="293"/>
      <c r="AD23" s="292" t="s">
        <v>17</v>
      </c>
      <c r="AE23" s="293"/>
      <c r="AF23" s="292" t="s">
        <v>65</v>
      </c>
      <c r="AG23" s="293"/>
      <c r="AH23" s="292" t="s">
        <v>17</v>
      </c>
      <c r="AI23" s="293"/>
      <c r="AJ23" s="403"/>
      <c r="AK23" s="404"/>
      <c r="AL23" s="404"/>
      <c r="AM23" s="405"/>
      <c r="AN23" s="93"/>
      <c r="AO23" s="93"/>
    </row>
    <row r="24" spans="1:41" ht="13.5" customHeight="1" x14ac:dyDescent="0.2">
      <c r="A24" s="106"/>
      <c r="B24" s="429"/>
      <c r="C24" s="429" t="s">
        <v>38</v>
      </c>
      <c r="D24" s="98"/>
      <c r="E24" s="384"/>
      <c r="F24" s="386"/>
      <c r="G24" s="107"/>
      <c r="H24" s="108"/>
      <c r="I24" s="108"/>
      <c r="J24" s="453"/>
      <c r="K24" s="454"/>
      <c r="L24" s="454"/>
      <c r="M24" s="454"/>
      <c r="N24" s="403"/>
      <c r="O24" s="404"/>
      <c r="P24" s="404"/>
      <c r="Q24" s="405"/>
      <c r="R24" s="428"/>
      <c r="S24" s="428"/>
      <c r="T24" s="428"/>
      <c r="U24" s="428"/>
      <c r="V24" s="427"/>
      <c r="W24" s="427"/>
      <c r="X24" s="427"/>
      <c r="Y24" s="427"/>
      <c r="Z24" s="427"/>
      <c r="AA24" s="427"/>
      <c r="AB24" s="427"/>
      <c r="AC24" s="427"/>
      <c r="AD24" s="427"/>
      <c r="AE24" s="427"/>
      <c r="AF24" s="427"/>
      <c r="AG24" s="427"/>
      <c r="AH24" s="427"/>
      <c r="AI24" s="427"/>
      <c r="AJ24" s="403"/>
      <c r="AK24" s="404"/>
      <c r="AL24" s="404"/>
      <c r="AM24" s="405"/>
      <c r="AN24" s="93"/>
      <c r="AO24" s="93"/>
    </row>
    <row r="25" spans="1:41" ht="13.5" customHeight="1" x14ac:dyDescent="0.2">
      <c r="A25" s="93"/>
      <c r="B25" s="429"/>
      <c r="C25" s="429"/>
      <c r="D25" s="98"/>
      <c r="E25" s="384"/>
      <c r="F25" s="386"/>
      <c r="G25" s="107"/>
      <c r="H25" s="108"/>
      <c r="I25" s="108"/>
      <c r="J25" s="453"/>
      <c r="K25" s="454"/>
      <c r="L25" s="454"/>
      <c r="M25" s="454"/>
      <c r="N25" s="406"/>
      <c r="O25" s="407"/>
      <c r="P25" s="407"/>
      <c r="Q25" s="408"/>
      <c r="R25" s="428"/>
      <c r="S25" s="428"/>
      <c r="T25" s="428"/>
      <c r="U25" s="428"/>
      <c r="V25" s="427"/>
      <c r="W25" s="427"/>
      <c r="X25" s="427"/>
      <c r="Y25" s="427"/>
      <c r="Z25" s="427"/>
      <c r="AA25" s="427"/>
      <c r="AB25" s="427"/>
      <c r="AC25" s="427"/>
      <c r="AD25" s="427"/>
      <c r="AE25" s="427"/>
      <c r="AF25" s="427"/>
      <c r="AG25" s="427"/>
      <c r="AH25" s="427"/>
      <c r="AI25" s="427"/>
      <c r="AJ25" s="403"/>
      <c r="AK25" s="404"/>
      <c r="AL25" s="404"/>
      <c r="AM25" s="405"/>
      <c r="AN25" s="93"/>
      <c r="AO25" s="93"/>
    </row>
    <row r="26" spans="1:41" ht="13.5" customHeight="1" x14ac:dyDescent="0.2">
      <c r="A26" s="106"/>
      <c r="B26" s="429"/>
      <c r="C26" s="429"/>
      <c r="D26" s="384" t="s">
        <v>155</v>
      </c>
      <c r="E26" s="385"/>
      <c r="F26" s="385"/>
      <c r="G26" s="385"/>
      <c r="H26" s="385"/>
      <c r="I26" s="385"/>
      <c r="J26" s="385"/>
      <c r="K26" s="385"/>
      <c r="L26" s="385"/>
      <c r="M26" s="385"/>
      <c r="N26" s="385"/>
      <c r="O26" s="385"/>
      <c r="P26" s="385"/>
      <c r="Q26" s="386"/>
      <c r="R26" s="418"/>
      <c r="S26" s="418"/>
      <c r="T26" s="418"/>
      <c r="U26" s="418"/>
      <c r="V26" s="418"/>
      <c r="W26" s="418"/>
      <c r="X26" s="418"/>
      <c r="Y26" s="418"/>
      <c r="Z26" s="418"/>
      <c r="AA26" s="418"/>
      <c r="AB26" s="418"/>
      <c r="AC26" s="418"/>
      <c r="AD26" s="418"/>
      <c r="AE26" s="418"/>
      <c r="AF26" s="418"/>
      <c r="AG26" s="418"/>
      <c r="AH26" s="418"/>
      <c r="AI26" s="418"/>
      <c r="AJ26" s="403"/>
      <c r="AK26" s="404"/>
      <c r="AL26" s="404"/>
      <c r="AM26" s="405"/>
      <c r="AN26" s="106"/>
      <c r="AO26" s="106"/>
    </row>
    <row r="27" spans="1:41" ht="13.5" customHeight="1" x14ac:dyDescent="0.2">
      <c r="A27" s="93"/>
      <c r="B27" s="429"/>
      <c r="C27" s="429" t="s">
        <v>61</v>
      </c>
      <c r="D27" s="98"/>
      <c r="E27" s="384"/>
      <c r="F27" s="386"/>
      <c r="G27" s="107"/>
      <c r="H27" s="108"/>
      <c r="I27" s="108"/>
      <c r="J27" s="453"/>
      <c r="K27" s="454"/>
      <c r="L27" s="454"/>
      <c r="M27" s="454"/>
      <c r="N27" s="400"/>
      <c r="O27" s="401"/>
      <c r="P27" s="401"/>
      <c r="Q27" s="402"/>
      <c r="R27" s="428"/>
      <c r="S27" s="428"/>
      <c r="T27" s="428"/>
      <c r="U27" s="428"/>
      <c r="V27" s="427"/>
      <c r="W27" s="427"/>
      <c r="X27" s="427"/>
      <c r="Y27" s="427"/>
      <c r="Z27" s="427"/>
      <c r="AA27" s="427"/>
      <c r="AB27" s="427"/>
      <c r="AC27" s="427"/>
      <c r="AD27" s="427"/>
      <c r="AE27" s="427"/>
      <c r="AF27" s="427"/>
      <c r="AG27" s="427"/>
      <c r="AH27" s="427"/>
      <c r="AI27" s="427"/>
      <c r="AJ27" s="403"/>
      <c r="AK27" s="404"/>
      <c r="AL27" s="404"/>
      <c r="AM27" s="405"/>
      <c r="AN27" s="93"/>
      <c r="AO27" s="93"/>
    </row>
    <row r="28" spans="1:41" ht="13.5" customHeight="1" x14ac:dyDescent="0.2">
      <c r="A28" s="93"/>
      <c r="B28" s="429"/>
      <c r="C28" s="429"/>
      <c r="D28" s="98"/>
      <c r="E28" s="384"/>
      <c r="F28" s="386"/>
      <c r="G28" s="107"/>
      <c r="H28" s="108"/>
      <c r="I28" s="108"/>
      <c r="J28" s="453"/>
      <c r="K28" s="454"/>
      <c r="L28" s="454"/>
      <c r="M28" s="454"/>
      <c r="N28" s="406"/>
      <c r="O28" s="407"/>
      <c r="P28" s="407"/>
      <c r="Q28" s="408"/>
      <c r="R28" s="428"/>
      <c r="S28" s="428"/>
      <c r="T28" s="428"/>
      <c r="U28" s="428"/>
      <c r="V28" s="427"/>
      <c r="W28" s="427"/>
      <c r="X28" s="427"/>
      <c r="Y28" s="427"/>
      <c r="Z28" s="427"/>
      <c r="AA28" s="427"/>
      <c r="AB28" s="427"/>
      <c r="AC28" s="427"/>
      <c r="AD28" s="427"/>
      <c r="AE28" s="427"/>
      <c r="AF28" s="427"/>
      <c r="AG28" s="427"/>
      <c r="AH28" s="427"/>
      <c r="AI28" s="427"/>
      <c r="AJ28" s="403"/>
      <c r="AK28" s="404"/>
      <c r="AL28" s="404"/>
      <c r="AM28" s="405"/>
      <c r="AN28" s="93"/>
      <c r="AO28" s="93"/>
    </row>
    <row r="29" spans="1:41" ht="13.5" customHeight="1" x14ac:dyDescent="0.2">
      <c r="A29" s="88"/>
      <c r="B29" s="429"/>
      <c r="C29" s="429"/>
      <c r="D29" s="415" t="s">
        <v>156</v>
      </c>
      <c r="E29" s="416"/>
      <c r="F29" s="416"/>
      <c r="G29" s="416"/>
      <c r="H29" s="416"/>
      <c r="I29" s="416"/>
      <c r="J29" s="416"/>
      <c r="K29" s="416"/>
      <c r="L29" s="416"/>
      <c r="M29" s="416"/>
      <c r="N29" s="416"/>
      <c r="O29" s="416"/>
      <c r="P29" s="416"/>
      <c r="Q29" s="417"/>
      <c r="R29" s="418"/>
      <c r="S29" s="418"/>
      <c r="T29" s="418"/>
      <c r="U29" s="418"/>
      <c r="V29" s="418"/>
      <c r="W29" s="418"/>
      <c r="X29" s="418"/>
      <c r="Y29" s="418"/>
      <c r="Z29" s="418"/>
      <c r="AA29" s="418"/>
      <c r="AB29" s="418"/>
      <c r="AC29" s="418"/>
      <c r="AD29" s="418"/>
      <c r="AE29" s="418"/>
      <c r="AF29" s="418"/>
      <c r="AG29" s="418"/>
      <c r="AH29" s="418"/>
      <c r="AI29" s="418"/>
      <c r="AJ29" s="403"/>
      <c r="AK29" s="404"/>
      <c r="AL29" s="404"/>
      <c r="AM29" s="405"/>
      <c r="AN29" s="93"/>
      <c r="AO29" s="93"/>
    </row>
    <row r="30" spans="1:41" ht="13.5" customHeight="1" x14ac:dyDescent="0.2">
      <c r="A30" s="88"/>
      <c r="B30" s="443" t="s">
        <v>16</v>
      </c>
      <c r="C30" s="433" t="s">
        <v>61</v>
      </c>
      <c r="D30" s="419" t="s">
        <v>456</v>
      </c>
      <c r="E30" s="441"/>
      <c r="F30" s="441"/>
      <c r="G30" s="441"/>
      <c r="H30" s="441"/>
      <c r="I30" s="441"/>
      <c r="J30" s="441"/>
      <c r="K30" s="441"/>
      <c r="L30" s="441"/>
      <c r="M30" s="420"/>
      <c r="N30" s="455"/>
      <c r="O30" s="456"/>
      <c r="P30" s="456"/>
      <c r="Q30" s="457"/>
      <c r="R30" s="418" t="s">
        <v>71</v>
      </c>
      <c r="S30" s="418"/>
      <c r="T30" s="418"/>
      <c r="U30" s="418"/>
      <c r="V30" s="418"/>
      <c r="W30" s="418"/>
      <c r="X30" s="418"/>
      <c r="Y30" s="418"/>
      <c r="Z30" s="418"/>
      <c r="AA30" s="418"/>
      <c r="AB30" s="418"/>
      <c r="AC30" s="418"/>
      <c r="AD30" s="418"/>
      <c r="AE30" s="418"/>
      <c r="AF30" s="418"/>
      <c r="AG30" s="418"/>
      <c r="AH30" s="418"/>
      <c r="AI30" s="418"/>
      <c r="AJ30" s="403"/>
      <c r="AK30" s="404"/>
      <c r="AL30" s="404"/>
      <c r="AM30" s="405"/>
      <c r="AN30" s="93"/>
      <c r="AO30" s="93"/>
    </row>
    <row r="31" spans="1:41" ht="13.5" customHeight="1" x14ac:dyDescent="0.2">
      <c r="A31" s="88"/>
      <c r="B31" s="444"/>
      <c r="C31" s="434"/>
      <c r="D31" s="415"/>
      <c r="E31" s="416"/>
      <c r="F31" s="416"/>
      <c r="G31" s="416"/>
      <c r="H31" s="416"/>
      <c r="I31" s="416"/>
      <c r="J31" s="416"/>
      <c r="K31" s="416"/>
      <c r="L31" s="416"/>
      <c r="M31" s="417"/>
      <c r="N31" s="458"/>
      <c r="O31" s="459"/>
      <c r="P31" s="459"/>
      <c r="Q31" s="460"/>
      <c r="R31" s="418"/>
      <c r="S31" s="418"/>
      <c r="T31" s="418"/>
      <c r="U31" s="418"/>
      <c r="V31" s="418"/>
      <c r="W31" s="418"/>
      <c r="X31" s="418"/>
      <c r="Y31" s="418"/>
      <c r="Z31" s="418"/>
      <c r="AA31" s="418"/>
      <c r="AB31" s="418"/>
      <c r="AC31" s="418"/>
      <c r="AD31" s="418"/>
      <c r="AE31" s="418"/>
      <c r="AF31" s="418"/>
      <c r="AG31" s="418"/>
      <c r="AH31" s="418"/>
      <c r="AI31" s="418"/>
      <c r="AJ31" s="403"/>
      <c r="AK31" s="404"/>
      <c r="AL31" s="404"/>
      <c r="AM31" s="405"/>
      <c r="AN31" s="93"/>
      <c r="AO31" s="93"/>
    </row>
    <row r="32" spans="1:41" ht="13.5" customHeight="1" x14ac:dyDescent="0.2">
      <c r="A32" s="88"/>
      <c r="B32" s="443" t="s">
        <v>18</v>
      </c>
      <c r="C32" s="433" t="s">
        <v>61</v>
      </c>
      <c r="D32" s="419" t="s">
        <v>457</v>
      </c>
      <c r="E32" s="441"/>
      <c r="F32" s="441"/>
      <c r="G32" s="441"/>
      <c r="H32" s="441"/>
      <c r="I32" s="441"/>
      <c r="J32" s="441"/>
      <c r="K32" s="441"/>
      <c r="L32" s="441"/>
      <c r="M32" s="420"/>
      <c r="N32" s="419" t="s">
        <v>70</v>
      </c>
      <c r="O32" s="441"/>
      <c r="P32" s="441"/>
      <c r="Q32" s="420"/>
      <c r="R32" s="426" t="s">
        <v>71</v>
      </c>
      <c r="S32" s="418"/>
      <c r="T32" s="418"/>
      <c r="U32" s="418"/>
      <c r="V32" s="418"/>
      <c r="W32" s="418"/>
      <c r="X32" s="418"/>
      <c r="Y32" s="418"/>
      <c r="Z32" s="418"/>
      <c r="AA32" s="418"/>
      <c r="AB32" s="418"/>
      <c r="AC32" s="418"/>
      <c r="AD32" s="418"/>
      <c r="AE32" s="418"/>
      <c r="AF32" s="418"/>
      <c r="AG32" s="418"/>
      <c r="AH32" s="418"/>
      <c r="AI32" s="418"/>
      <c r="AJ32" s="403"/>
      <c r="AK32" s="404"/>
      <c r="AL32" s="404"/>
      <c r="AM32" s="405"/>
      <c r="AN32" s="93"/>
      <c r="AO32" s="93"/>
    </row>
    <row r="33" spans="1:41" ht="13.5" customHeight="1" x14ac:dyDescent="0.2">
      <c r="A33" s="88"/>
      <c r="B33" s="445"/>
      <c r="C33" s="446"/>
      <c r="D33" s="415" t="s">
        <v>70</v>
      </c>
      <c r="E33" s="416"/>
      <c r="F33" s="416"/>
      <c r="G33" s="416"/>
      <c r="H33" s="417"/>
      <c r="I33" s="415" t="s">
        <v>71</v>
      </c>
      <c r="J33" s="416"/>
      <c r="K33" s="416"/>
      <c r="L33" s="416"/>
      <c r="M33" s="417"/>
      <c r="N33" s="421"/>
      <c r="O33" s="442"/>
      <c r="P33" s="442"/>
      <c r="Q33" s="422"/>
      <c r="R33" s="426"/>
      <c r="S33" s="418"/>
      <c r="T33" s="418"/>
      <c r="U33" s="418"/>
      <c r="V33" s="418"/>
      <c r="W33" s="418"/>
      <c r="X33" s="418"/>
      <c r="Y33" s="418"/>
      <c r="Z33" s="418"/>
      <c r="AA33" s="418"/>
      <c r="AB33" s="418"/>
      <c r="AC33" s="418"/>
      <c r="AD33" s="418"/>
      <c r="AE33" s="418"/>
      <c r="AF33" s="418"/>
      <c r="AG33" s="418"/>
      <c r="AH33" s="418"/>
      <c r="AI33" s="418"/>
      <c r="AJ33" s="403"/>
      <c r="AK33" s="404"/>
      <c r="AL33" s="404"/>
      <c r="AM33" s="405"/>
      <c r="AN33" s="93"/>
      <c r="AO33" s="93"/>
    </row>
    <row r="34" spans="1:41" ht="13.5" customHeight="1" x14ac:dyDescent="0.2">
      <c r="A34" s="88"/>
      <c r="B34" s="444"/>
      <c r="C34" s="434"/>
      <c r="D34" s="415"/>
      <c r="E34" s="416"/>
      <c r="F34" s="416"/>
      <c r="G34" s="416"/>
      <c r="H34" s="417"/>
      <c r="I34" s="415"/>
      <c r="J34" s="416"/>
      <c r="K34" s="416"/>
      <c r="L34" s="416"/>
      <c r="M34" s="417"/>
      <c r="N34" s="415"/>
      <c r="O34" s="416"/>
      <c r="P34" s="416"/>
      <c r="Q34" s="417"/>
      <c r="R34" s="426"/>
      <c r="S34" s="418"/>
      <c r="T34" s="418"/>
      <c r="U34" s="418"/>
      <c r="V34" s="418"/>
      <c r="W34" s="418"/>
      <c r="X34" s="418"/>
      <c r="Y34" s="418"/>
      <c r="Z34" s="418"/>
      <c r="AA34" s="418"/>
      <c r="AB34" s="418"/>
      <c r="AC34" s="418"/>
      <c r="AD34" s="418"/>
      <c r="AE34" s="418"/>
      <c r="AF34" s="418"/>
      <c r="AG34" s="418"/>
      <c r="AH34" s="418"/>
      <c r="AI34" s="418"/>
      <c r="AJ34" s="403"/>
      <c r="AK34" s="404"/>
      <c r="AL34" s="404"/>
      <c r="AM34" s="405"/>
      <c r="AN34" s="93"/>
      <c r="AO34" s="93"/>
    </row>
    <row r="35" spans="1:41" ht="13.5" customHeight="1" x14ac:dyDescent="0.2">
      <c r="A35" s="88"/>
      <c r="B35" s="443" t="s">
        <v>73</v>
      </c>
      <c r="C35" s="433" t="s">
        <v>61</v>
      </c>
      <c r="D35" s="447" t="s">
        <v>458</v>
      </c>
      <c r="E35" s="448"/>
      <c r="F35" s="448"/>
      <c r="G35" s="448"/>
      <c r="H35" s="448"/>
      <c r="I35" s="448"/>
      <c r="J35" s="448"/>
      <c r="K35" s="448"/>
      <c r="L35" s="448"/>
      <c r="M35" s="448"/>
      <c r="N35" s="447"/>
      <c r="O35" s="448"/>
      <c r="P35" s="448"/>
      <c r="Q35" s="449"/>
      <c r="R35" s="418" t="s">
        <v>71</v>
      </c>
      <c r="S35" s="418"/>
      <c r="T35" s="418"/>
      <c r="U35" s="418"/>
      <c r="V35" s="418"/>
      <c r="W35" s="418"/>
      <c r="X35" s="418"/>
      <c r="Y35" s="418"/>
      <c r="Z35" s="418"/>
      <c r="AA35" s="418"/>
      <c r="AB35" s="418"/>
      <c r="AC35" s="418"/>
      <c r="AD35" s="418"/>
      <c r="AE35" s="418"/>
      <c r="AF35" s="418"/>
      <c r="AG35" s="418"/>
      <c r="AH35" s="418"/>
      <c r="AI35" s="418"/>
      <c r="AJ35" s="403"/>
      <c r="AK35" s="404"/>
      <c r="AL35" s="404"/>
      <c r="AM35" s="405"/>
      <c r="AN35" s="93"/>
      <c r="AO35" s="93"/>
    </row>
    <row r="36" spans="1:41" ht="13.5" customHeight="1" x14ac:dyDescent="0.2">
      <c r="A36" s="88"/>
      <c r="B36" s="444"/>
      <c r="C36" s="434"/>
      <c r="D36" s="447"/>
      <c r="E36" s="448"/>
      <c r="F36" s="448"/>
      <c r="G36" s="448"/>
      <c r="H36" s="448"/>
      <c r="I36" s="448"/>
      <c r="J36" s="448"/>
      <c r="K36" s="448"/>
      <c r="L36" s="448"/>
      <c r="M36" s="448"/>
      <c r="N36" s="450"/>
      <c r="O36" s="451"/>
      <c r="P36" s="451"/>
      <c r="Q36" s="452"/>
      <c r="R36" s="418"/>
      <c r="S36" s="418"/>
      <c r="T36" s="418"/>
      <c r="U36" s="418"/>
      <c r="V36" s="418"/>
      <c r="W36" s="418"/>
      <c r="X36" s="418"/>
      <c r="Y36" s="418"/>
      <c r="Z36" s="418"/>
      <c r="AA36" s="418"/>
      <c r="AB36" s="418"/>
      <c r="AC36" s="418"/>
      <c r="AD36" s="418"/>
      <c r="AE36" s="418"/>
      <c r="AF36" s="418"/>
      <c r="AG36" s="418"/>
      <c r="AH36" s="418"/>
      <c r="AI36" s="418"/>
      <c r="AJ36" s="403"/>
      <c r="AK36" s="404"/>
      <c r="AL36" s="404"/>
      <c r="AM36" s="405"/>
      <c r="AN36" s="93"/>
      <c r="AO36" s="93"/>
    </row>
    <row r="37" spans="1:41" ht="13.5" customHeight="1" x14ac:dyDescent="0.2">
      <c r="A37" s="88"/>
      <c r="B37" s="384" t="s">
        <v>72</v>
      </c>
      <c r="C37" s="385"/>
      <c r="D37" s="385"/>
      <c r="E37" s="385"/>
      <c r="F37" s="385"/>
      <c r="G37" s="385"/>
      <c r="H37" s="385"/>
      <c r="I37" s="385"/>
      <c r="J37" s="385"/>
      <c r="K37" s="385"/>
      <c r="L37" s="385"/>
      <c r="M37" s="385"/>
      <c r="N37" s="447"/>
      <c r="O37" s="448"/>
      <c r="P37" s="448"/>
      <c r="Q37" s="449"/>
      <c r="R37" s="426"/>
      <c r="S37" s="418"/>
      <c r="T37" s="418"/>
      <c r="U37" s="418"/>
      <c r="V37" s="418"/>
      <c r="W37" s="418"/>
      <c r="X37" s="418"/>
      <c r="Y37" s="418"/>
      <c r="Z37" s="418"/>
      <c r="AA37" s="418"/>
      <c r="AB37" s="418"/>
      <c r="AC37" s="418"/>
      <c r="AD37" s="418"/>
      <c r="AE37" s="418"/>
      <c r="AF37" s="418"/>
      <c r="AG37" s="418"/>
      <c r="AH37" s="418"/>
      <c r="AI37" s="418"/>
      <c r="AJ37" s="406"/>
      <c r="AK37" s="407"/>
      <c r="AL37" s="407"/>
      <c r="AM37" s="408"/>
      <c r="AN37" s="93"/>
      <c r="AO37" s="93"/>
    </row>
    <row r="38" spans="1:41" ht="13.5" customHeight="1" x14ac:dyDescent="0.2">
      <c r="A38" s="88"/>
      <c r="B38" s="429" t="s">
        <v>67</v>
      </c>
      <c r="C38" s="461"/>
      <c r="D38" s="462"/>
      <c r="E38" s="463"/>
      <c r="F38" s="415" t="s">
        <v>23</v>
      </c>
      <c r="G38" s="416"/>
      <c r="H38" s="416"/>
      <c r="I38" s="417"/>
      <c r="J38" s="384" t="s">
        <v>24</v>
      </c>
      <c r="K38" s="385"/>
      <c r="L38" s="385"/>
      <c r="M38" s="386"/>
      <c r="N38" s="468" t="s">
        <v>70</v>
      </c>
      <c r="O38" s="469"/>
      <c r="P38" s="469"/>
      <c r="Q38" s="470"/>
      <c r="R38" s="418" t="s">
        <v>71</v>
      </c>
      <c r="S38" s="418"/>
      <c r="T38" s="418"/>
      <c r="U38" s="418"/>
      <c r="V38" s="418"/>
      <c r="W38" s="418"/>
      <c r="X38" s="418"/>
      <c r="Y38" s="418"/>
      <c r="Z38" s="418"/>
      <c r="AA38" s="418"/>
      <c r="AB38" s="418"/>
      <c r="AC38" s="418"/>
      <c r="AD38" s="418"/>
      <c r="AE38" s="418"/>
      <c r="AF38" s="418"/>
      <c r="AG38" s="418"/>
      <c r="AH38" s="418"/>
      <c r="AI38" s="418"/>
      <c r="AJ38" s="387" t="s">
        <v>70</v>
      </c>
      <c r="AK38" s="387"/>
      <c r="AL38" s="387" t="s">
        <v>71</v>
      </c>
      <c r="AM38" s="387"/>
      <c r="AN38" s="93"/>
      <c r="AO38" s="93"/>
    </row>
    <row r="39" spans="1:41" ht="13.5" customHeight="1" x14ac:dyDescent="0.2">
      <c r="A39" s="88"/>
      <c r="B39" s="429"/>
      <c r="C39" s="464"/>
      <c r="D39" s="465"/>
      <c r="E39" s="466"/>
      <c r="F39" s="415" t="s">
        <v>70</v>
      </c>
      <c r="G39" s="417"/>
      <c r="H39" s="415" t="s">
        <v>71</v>
      </c>
      <c r="I39" s="417"/>
      <c r="J39" s="415" t="s">
        <v>70</v>
      </c>
      <c r="K39" s="417"/>
      <c r="L39" s="415" t="s">
        <v>71</v>
      </c>
      <c r="M39" s="417"/>
      <c r="N39" s="421"/>
      <c r="O39" s="442"/>
      <c r="P39" s="442"/>
      <c r="Q39" s="422"/>
      <c r="R39" s="418"/>
      <c r="S39" s="418"/>
      <c r="T39" s="418"/>
      <c r="U39" s="418"/>
      <c r="V39" s="418"/>
      <c r="W39" s="418"/>
      <c r="X39" s="418"/>
      <c r="Y39" s="418"/>
      <c r="Z39" s="418"/>
      <c r="AA39" s="418"/>
      <c r="AB39" s="418"/>
      <c r="AC39" s="418"/>
      <c r="AD39" s="418"/>
      <c r="AE39" s="418"/>
      <c r="AF39" s="418"/>
      <c r="AG39" s="418"/>
      <c r="AH39" s="418"/>
      <c r="AI39" s="418"/>
      <c r="AJ39" s="387"/>
      <c r="AK39" s="387"/>
      <c r="AL39" s="387"/>
      <c r="AM39" s="387"/>
      <c r="AN39" s="93"/>
      <c r="AO39" s="93"/>
    </row>
    <row r="40" spans="1:41" ht="13.5" customHeight="1" x14ac:dyDescent="0.2">
      <c r="A40" s="88"/>
      <c r="B40" s="429"/>
      <c r="C40" s="433" t="s">
        <v>38</v>
      </c>
      <c r="D40" s="435" t="s">
        <v>68</v>
      </c>
      <c r="E40" s="436"/>
      <c r="F40" s="419"/>
      <c r="G40" s="420"/>
      <c r="H40" s="419"/>
      <c r="I40" s="420"/>
      <c r="J40" s="455"/>
      <c r="K40" s="457"/>
      <c r="L40" s="419"/>
      <c r="M40" s="420"/>
      <c r="N40" s="280"/>
      <c r="O40" s="388"/>
      <c r="P40" s="388"/>
      <c r="Q40" s="281"/>
      <c r="R40" s="394"/>
      <c r="S40" s="395"/>
      <c r="T40" s="395"/>
      <c r="U40" s="395"/>
      <c r="V40" s="395"/>
      <c r="W40" s="396"/>
      <c r="X40" s="394"/>
      <c r="Y40" s="395"/>
      <c r="Z40" s="395"/>
      <c r="AA40" s="396"/>
      <c r="AB40" s="394"/>
      <c r="AC40" s="395"/>
      <c r="AD40" s="395"/>
      <c r="AE40" s="396"/>
      <c r="AF40" s="394"/>
      <c r="AG40" s="395"/>
      <c r="AH40" s="395"/>
      <c r="AI40" s="396"/>
      <c r="AJ40" s="393"/>
      <c r="AK40" s="393"/>
      <c r="AL40" s="387"/>
      <c r="AM40" s="387"/>
      <c r="AN40" s="93"/>
      <c r="AO40" s="93"/>
    </row>
    <row r="41" spans="1:41" ht="13.5" customHeight="1" x14ac:dyDescent="0.2">
      <c r="A41" s="88"/>
      <c r="B41" s="429"/>
      <c r="C41" s="434"/>
      <c r="D41" s="437"/>
      <c r="E41" s="438"/>
      <c r="F41" s="421"/>
      <c r="G41" s="422"/>
      <c r="H41" s="421"/>
      <c r="I41" s="422"/>
      <c r="J41" s="458"/>
      <c r="K41" s="460"/>
      <c r="L41" s="421"/>
      <c r="M41" s="422"/>
      <c r="N41" s="292"/>
      <c r="O41" s="389"/>
      <c r="P41" s="389"/>
      <c r="Q41" s="293"/>
      <c r="R41" s="397"/>
      <c r="S41" s="398"/>
      <c r="T41" s="398"/>
      <c r="U41" s="398"/>
      <c r="V41" s="398"/>
      <c r="W41" s="399"/>
      <c r="X41" s="397"/>
      <c r="Y41" s="398"/>
      <c r="Z41" s="398"/>
      <c r="AA41" s="399"/>
      <c r="AB41" s="397"/>
      <c r="AC41" s="398"/>
      <c r="AD41" s="398"/>
      <c r="AE41" s="399"/>
      <c r="AF41" s="397"/>
      <c r="AG41" s="398"/>
      <c r="AH41" s="398"/>
      <c r="AI41" s="399"/>
      <c r="AJ41" s="393"/>
      <c r="AK41" s="393"/>
      <c r="AL41" s="387"/>
      <c r="AM41" s="387"/>
      <c r="AN41" s="93"/>
      <c r="AO41" s="93"/>
    </row>
    <row r="42" spans="1:41" ht="13.5" customHeight="1" x14ac:dyDescent="0.2">
      <c r="A42" s="88"/>
      <c r="B42" s="429"/>
      <c r="C42" s="433" t="s">
        <v>61</v>
      </c>
      <c r="D42" s="439" t="s">
        <v>69</v>
      </c>
      <c r="E42" s="440"/>
      <c r="F42" s="419"/>
      <c r="G42" s="420"/>
      <c r="H42" s="419"/>
      <c r="I42" s="420"/>
      <c r="J42" s="419"/>
      <c r="K42" s="420"/>
      <c r="L42" s="419"/>
      <c r="M42" s="420"/>
      <c r="N42" s="280"/>
      <c r="O42" s="388"/>
      <c r="P42" s="388"/>
      <c r="Q42" s="281"/>
      <c r="R42" s="394"/>
      <c r="S42" s="395"/>
      <c r="T42" s="395"/>
      <c r="U42" s="395"/>
      <c r="V42" s="395"/>
      <c r="W42" s="396"/>
      <c r="X42" s="394"/>
      <c r="Y42" s="395"/>
      <c r="Z42" s="395"/>
      <c r="AA42" s="396"/>
      <c r="AB42" s="394"/>
      <c r="AC42" s="395"/>
      <c r="AD42" s="395"/>
      <c r="AE42" s="396"/>
      <c r="AF42" s="394"/>
      <c r="AG42" s="395"/>
      <c r="AH42" s="395"/>
      <c r="AI42" s="396"/>
      <c r="AJ42" s="387"/>
      <c r="AK42" s="387"/>
      <c r="AL42" s="387"/>
      <c r="AM42" s="387"/>
      <c r="AN42" s="93"/>
      <c r="AO42" s="93"/>
    </row>
    <row r="43" spans="1:41" ht="13.5" customHeight="1" x14ac:dyDescent="0.2">
      <c r="A43" s="93"/>
      <c r="B43" s="429"/>
      <c r="C43" s="434"/>
      <c r="D43" s="437"/>
      <c r="E43" s="438"/>
      <c r="F43" s="421"/>
      <c r="G43" s="422"/>
      <c r="H43" s="421"/>
      <c r="I43" s="422"/>
      <c r="J43" s="421"/>
      <c r="K43" s="422"/>
      <c r="L43" s="421"/>
      <c r="M43" s="422"/>
      <c r="N43" s="292"/>
      <c r="O43" s="389"/>
      <c r="P43" s="389"/>
      <c r="Q43" s="293"/>
      <c r="R43" s="397"/>
      <c r="S43" s="398"/>
      <c r="T43" s="398"/>
      <c r="U43" s="398"/>
      <c r="V43" s="398"/>
      <c r="W43" s="399"/>
      <c r="X43" s="397"/>
      <c r="Y43" s="398"/>
      <c r="Z43" s="398"/>
      <c r="AA43" s="399"/>
      <c r="AB43" s="397"/>
      <c r="AC43" s="398"/>
      <c r="AD43" s="398"/>
      <c r="AE43" s="399"/>
      <c r="AF43" s="397"/>
      <c r="AG43" s="398"/>
      <c r="AH43" s="398"/>
      <c r="AI43" s="399"/>
      <c r="AJ43" s="387"/>
      <c r="AK43" s="387"/>
      <c r="AL43" s="387"/>
      <c r="AM43" s="387"/>
      <c r="AN43" s="93"/>
      <c r="AO43" s="93"/>
    </row>
    <row r="44" spans="1:41" ht="13.5" customHeight="1" x14ac:dyDescent="0.2">
      <c r="A44" s="93"/>
      <c r="B44" s="429" t="s">
        <v>26</v>
      </c>
      <c r="C44" s="430" t="s">
        <v>77</v>
      </c>
      <c r="D44" s="109" t="s">
        <v>78</v>
      </c>
      <c r="E44" s="110"/>
      <c r="F44" s="110"/>
      <c r="G44" s="110"/>
      <c r="H44" s="110"/>
      <c r="I44" s="110"/>
      <c r="J44" s="110"/>
      <c r="K44" s="110"/>
      <c r="L44" s="110"/>
      <c r="M44" s="110"/>
      <c r="N44" s="387" t="s">
        <v>450</v>
      </c>
      <c r="O44" s="387"/>
      <c r="P44" s="387"/>
      <c r="Q44" s="387"/>
      <c r="R44" s="418"/>
      <c r="S44" s="418"/>
      <c r="T44" s="418"/>
      <c r="U44" s="418"/>
      <c r="V44" s="418"/>
      <c r="W44" s="418"/>
      <c r="X44" s="418"/>
      <c r="Y44" s="418"/>
      <c r="Z44" s="418"/>
      <c r="AA44" s="418"/>
      <c r="AB44" s="418"/>
      <c r="AC44" s="418"/>
      <c r="AD44" s="418"/>
      <c r="AE44" s="418"/>
      <c r="AF44" s="418"/>
      <c r="AG44" s="418"/>
      <c r="AH44" s="418"/>
      <c r="AI44" s="423"/>
      <c r="AJ44" s="280" t="s">
        <v>450</v>
      </c>
      <c r="AK44" s="281"/>
      <c r="AL44" s="388"/>
      <c r="AM44" s="281"/>
      <c r="AN44" s="93"/>
      <c r="AO44" s="93"/>
    </row>
    <row r="45" spans="1:41" ht="13.5" customHeight="1" x14ac:dyDescent="0.2">
      <c r="A45" s="93"/>
      <c r="B45" s="429"/>
      <c r="C45" s="430"/>
      <c r="D45" s="103" t="s">
        <v>80</v>
      </c>
      <c r="E45" s="100"/>
      <c r="F45" s="100"/>
      <c r="G45" s="100"/>
      <c r="H45" s="100"/>
      <c r="I45" s="100"/>
      <c r="J45" s="100"/>
      <c r="K45" s="100"/>
      <c r="L45" s="100"/>
      <c r="M45" s="100"/>
      <c r="N45" s="387"/>
      <c r="O45" s="387"/>
      <c r="P45" s="387"/>
      <c r="Q45" s="387"/>
      <c r="R45" s="394"/>
      <c r="S45" s="395"/>
      <c r="T45" s="395"/>
      <c r="U45" s="395"/>
      <c r="V45" s="395"/>
      <c r="W45" s="396"/>
      <c r="X45" s="394"/>
      <c r="Y45" s="395"/>
      <c r="Z45" s="395"/>
      <c r="AA45" s="396"/>
      <c r="AB45" s="394"/>
      <c r="AC45" s="395"/>
      <c r="AD45" s="395"/>
      <c r="AE45" s="396"/>
      <c r="AF45" s="394"/>
      <c r="AG45" s="395"/>
      <c r="AH45" s="395"/>
      <c r="AI45" s="396"/>
      <c r="AJ45" s="424"/>
      <c r="AK45" s="425"/>
      <c r="AL45" s="395"/>
      <c r="AM45" s="396"/>
      <c r="AN45" s="93"/>
      <c r="AO45" s="93"/>
    </row>
    <row r="46" spans="1:41" ht="13.5" customHeight="1" x14ac:dyDescent="0.2">
      <c r="A46" s="88"/>
      <c r="B46" s="429"/>
      <c r="C46" s="430"/>
      <c r="D46" s="111" t="s">
        <v>79</v>
      </c>
      <c r="E46" s="112"/>
      <c r="F46" s="112"/>
      <c r="G46" s="112"/>
      <c r="H46" s="112"/>
      <c r="I46" s="112"/>
      <c r="J46" s="112"/>
      <c r="K46" s="112"/>
      <c r="L46" s="112"/>
      <c r="M46" s="112"/>
      <c r="N46" s="387"/>
      <c r="O46" s="387"/>
      <c r="P46" s="387"/>
      <c r="Q46" s="387"/>
      <c r="R46" s="397"/>
      <c r="S46" s="398"/>
      <c r="T46" s="398"/>
      <c r="U46" s="398"/>
      <c r="V46" s="398"/>
      <c r="W46" s="399"/>
      <c r="X46" s="397"/>
      <c r="Y46" s="398"/>
      <c r="Z46" s="398"/>
      <c r="AA46" s="399"/>
      <c r="AB46" s="397"/>
      <c r="AC46" s="398"/>
      <c r="AD46" s="398"/>
      <c r="AE46" s="399"/>
      <c r="AF46" s="397"/>
      <c r="AG46" s="398"/>
      <c r="AH46" s="398"/>
      <c r="AI46" s="399"/>
      <c r="AJ46" s="292"/>
      <c r="AK46" s="293"/>
      <c r="AL46" s="398"/>
      <c r="AM46" s="399"/>
      <c r="AN46" s="88"/>
      <c r="AO46" s="88"/>
    </row>
    <row r="47" spans="1:41" ht="13.5" customHeight="1" x14ac:dyDescent="0.2">
      <c r="A47" s="88"/>
      <c r="B47" s="429"/>
      <c r="C47" s="430"/>
      <c r="D47" s="113" t="s">
        <v>81</v>
      </c>
      <c r="E47" s="114"/>
      <c r="F47" s="114"/>
      <c r="G47" s="114"/>
      <c r="H47" s="114"/>
      <c r="I47" s="114"/>
      <c r="J47" s="114"/>
      <c r="K47" s="115"/>
      <c r="L47" s="114"/>
      <c r="M47" s="116" t="s">
        <v>82</v>
      </c>
      <c r="N47" s="384" t="s">
        <v>450</v>
      </c>
      <c r="O47" s="385"/>
      <c r="P47" s="385"/>
      <c r="Q47" s="386"/>
      <c r="R47" s="418"/>
      <c r="S47" s="418"/>
      <c r="T47" s="418"/>
      <c r="U47" s="418"/>
      <c r="V47" s="418"/>
      <c r="W47" s="418"/>
      <c r="X47" s="418"/>
      <c r="Y47" s="418"/>
      <c r="Z47" s="418"/>
      <c r="AA47" s="418"/>
      <c r="AB47" s="418"/>
      <c r="AC47" s="418"/>
      <c r="AD47" s="418"/>
      <c r="AE47" s="418"/>
      <c r="AF47" s="418"/>
      <c r="AG47" s="418"/>
      <c r="AH47" s="418"/>
      <c r="AI47" s="418"/>
      <c r="AJ47" s="385" t="s">
        <v>450</v>
      </c>
      <c r="AK47" s="386"/>
      <c r="AL47" s="385"/>
      <c r="AM47" s="386"/>
      <c r="AN47" s="117"/>
      <c r="AO47" s="88"/>
    </row>
    <row r="48" spans="1:41" ht="13.5" customHeight="1" x14ac:dyDescent="0.2">
      <c r="A48" s="93"/>
      <c r="B48" s="429"/>
      <c r="C48" s="103" t="s">
        <v>83</v>
      </c>
      <c r="D48" s="100"/>
      <c r="E48" s="100"/>
      <c r="F48" s="118"/>
      <c r="G48" s="118"/>
      <c r="H48" s="118"/>
      <c r="I48" s="118"/>
      <c r="J48" s="118"/>
      <c r="K48" s="119"/>
      <c r="L48" s="118"/>
      <c r="M48" s="431" t="s">
        <v>87</v>
      </c>
      <c r="N48" s="280"/>
      <c r="O48" s="388"/>
      <c r="P48" s="388"/>
      <c r="Q48" s="281"/>
      <c r="R48" s="394"/>
      <c r="S48" s="395"/>
      <c r="T48" s="395"/>
      <c r="U48" s="395"/>
      <c r="V48" s="395"/>
      <c r="W48" s="396"/>
      <c r="X48" s="394"/>
      <c r="Y48" s="395"/>
      <c r="Z48" s="395"/>
      <c r="AA48" s="396"/>
      <c r="AB48" s="394"/>
      <c r="AC48" s="395"/>
      <c r="AD48" s="395"/>
      <c r="AE48" s="396"/>
      <c r="AF48" s="394"/>
      <c r="AG48" s="395"/>
      <c r="AH48" s="395"/>
      <c r="AI48" s="396"/>
      <c r="AJ48" s="393"/>
      <c r="AK48" s="393"/>
      <c r="AL48" s="387"/>
      <c r="AM48" s="387"/>
      <c r="AN48" s="93"/>
      <c r="AO48" s="93"/>
    </row>
    <row r="49" spans="1:41" ht="13.5" customHeight="1" x14ac:dyDescent="0.2">
      <c r="A49" s="93"/>
      <c r="B49" s="429"/>
      <c r="C49" s="111" t="s">
        <v>84</v>
      </c>
      <c r="D49" s="112"/>
      <c r="E49" s="112"/>
      <c r="F49" s="120"/>
      <c r="G49" s="120"/>
      <c r="H49" s="120"/>
      <c r="I49" s="120"/>
      <c r="J49" s="120"/>
      <c r="K49" s="121"/>
      <c r="L49" s="120"/>
      <c r="M49" s="432"/>
      <c r="N49" s="292"/>
      <c r="O49" s="389"/>
      <c r="P49" s="389"/>
      <c r="Q49" s="293"/>
      <c r="R49" s="397"/>
      <c r="S49" s="398"/>
      <c r="T49" s="398"/>
      <c r="U49" s="398"/>
      <c r="V49" s="398"/>
      <c r="W49" s="399"/>
      <c r="X49" s="397"/>
      <c r="Y49" s="398"/>
      <c r="Z49" s="398"/>
      <c r="AA49" s="399"/>
      <c r="AB49" s="397"/>
      <c r="AC49" s="398"/>
      <c r="AD49" s="398"/>
      <c r="AE49" s="399"/>
      <c r="AF49" s="397"/>
      <c r="AG49" s="398"/>
      <c r="AH49" s="398"/>
      <c r="AI49" s="399"/>
      <c r="AJ49" s="393"/>
      <c r="AK49" s="393"/>
      <c r="AL49" s="387"/>
      <c r="AM49" s="387"/>
      <c r="AN49" s="93"/>
      <c r="AO49" s="93"/>
    </row>
    <row r="50" spans="1:41" ht="13.5" customHeight="1" x14ac:dyDescent="0.2">
      <c r="A50" s="93"/>
      <c r="B50" s="429"/>
      <c r="C50" s="103" t="s">
        <v>85</v>
      </c>
      <c r="D50" s="100"/>
      <c r="E50" s="100"/>
      <c r="F50" s="118"/>
      <c r="G50" s="118"/>
      <c r="H50" s="118"/>
      <c r="I50" s="118"/>
      <c r="J50" s="118"/>
      <c r="K50" s="119"/>
      <c r="L50" s="118"/>
      <c r="M50" s="431" t="s">
        <v>88</v>
      </c>
      <c r="N50" s="280"/>
      <c r="O50" s="388"/>
      <c r="P50" s="388"/>
      <c r="Q50" s="281"/>
      <c r="R50" s="394"/>
      <c r="S50" s="395"/>
      <c r="T50" s="395"/>
      <c r="U50" s="395"/>
      <c r="V50" s="395"/>
      <c r="W50" s="396"/>
      <c r="X50" s="394"/>
      <c r="Y50" s="395"/>
      <c r="Z50" s="395"/>
      <c r="AA50" s="396"/>
      <c r="AB50" s="394"/>
      <c r="AC50" s="395"/>
      <c r="AD50" s="395"/>
      <c r="AE50" s="396"/>
      <c r="AF50" s="394"/>
      <c r="AG50" s="395"/>
      <c r="AH50" s="395"/>
      <c r="AI50" s="396"/>
      <c r="AJ50" s="387"/>
      <c r="AK50" s="387"/>
      <c r="AL50" s="387"/>
      <c r="AM50" s="387"/>
      <c r="AN50" s="93"/>
      <c r="AO50" s="93"/>
    </row>
    <row r="51" spans="1:41" ht="13.5" customHeight="1" x14ac:dyDescent="0.2">
      <c r="A51" s="93"/>
      <c r="B51" s="429"/>
      <c r="C51" s="111" t="s">
        <v>86</v>
      </c>
      <c r="D51" s="112"/>
      <c r="E51" s="112"/>
      <c r="F51" s="120"/>
      <c r="G51" s="120"/>
      <c r="H51" s="120"/>
      <c r="I51" s="120"/>
      <c r="J51" s="120"/>
      <c r="K51" s="121"/>
      <c r="L51" s="120"/>
      <c r="M51" s="432"/>
      <c r="N51" s="292"/>
      <c r="O51" s="389"/>
      <c r="P51" s="389"/>
      <c r="Q51" s="293"/>
      <c r="R51" s="397"/>
      <c r="S51" s="398"/>
      <c r="T51" s="398"/>
      <c r="U51" s="398"/>
      <c r="V51" s="398"/>
      <c r="W51" s="399"/>
      <c r="X51" s="397"/>
      <c r="Y51" s="398"/>
      <c r="Z51" s="398"/>
      <c r="AA51" s="399"/>
      <c r="AB51" s="397"/>
      <c r="AC51" s="398"/>
      <c r="AD51" s="398"/>
      <c r="AE51" s="399"/>
      <c r="AF51" s="397"/>
      <c r="AG51" s="398"/>
      <c r="AH51" s="398"/>
      <c r="AI51" s="399"/>
      <c r="AJ51" s="387"/>
      <c r="AK51" s="387"/>
      <c r="AL51" s="387"/>
      <c r="AM51" s="387"/>
      <c r="AN51" s="93"/>
      <c r="AO51" s="93"/>
    </row>
    <row r="52" spans="1:41" ht="13.5" customHeight="1" x14ac:dyDescent="0.2">
      <c r="A52" s="93"/>
      <c r="B52" s="429"/>
      <c r="C52" s="109" t="s">
        <v>89</v>
      </c>
      <c r="D52" s="110"/>
      <c r="E52" s="110"/>
      <c r="F52" s="114"/>
      <c r="G52" s="114"/>
      <c r="H52" s="114"/>
      <c r="I52" s="114"/>
      <c r="J52" s="114"/>
      <c r="K52" s="122"/>
      <c r="L52" s="114"/>
      <c r="M52" s="122" t="s">
        <v>92</v>
      </c>
      <c r="N52" s="387"/>
      <c r="O52" s="387"/>
      <c r="P52" s="387"/>
      <c r="Q52" s="387"/>
      <c r="R52" s="418"/>
      <c r="S52" s="418"/>
      <c r="T52" s="418"/>
      <c r="U52" s="418"/>
      <c r="V52" s="418"/>
      <c r="W52" s="418"/>
      <c r="X52" s="418"/>
      <c r="Y52" s="418"/>
      <c r="Z52" s="418"/>
      <c r="AA52" s="418"/>
      <c r="AB52" s="418"/>
      <c r="AC52" s="418"/>
      <c r="AD52" s="418"/>
      <c r="AE52" s="418"/>
      <c r="AF52" s="418"/>
      <c r="AG52" s="418"/>
      <c r="AH52" s="418"/>
      <c r="AI52" s="418"/>
      <c r="AJ52" s="385"/>
      <c r="AK52" s="386"/>
      <c r="AL52" s="385"/>
      <c r="AM52" s="386"/>
      <c r="AN52" s="93"/>
      <c r="AO52" s="93"/>
    </row>
    <row r="53" spans="1:41" ht="13.5" customHeight="1" x14ac:dyDescent="0.2">
      <c r="A53" s="93"/>
      <c r="B53" s="429"/>
      <c r="C53" s="109" t="s">
        <v>90</v>
      </c>
      <c r="D53" s="110"/>
      <c r="E53" s="110"/>
      <c r="F53" s="114"/>
      <c r="G53" s="114"/>
      <c r="H53" s="114"/>
      <c r="I53" s="114"/>
      <c r="J53" s="114"/>
      <c r="K53" s="122"/>
      <c r="L53" s="114"/>
      <c r="M53" s="122" t="s">
        <v>91</v>
      </c>
      <c r="N53" s="387"/>
      <c r="O53" s="387"/>
      <c r="P53" s="387"/>
      <c r="Q53" s="387"/>
      <c r="R53" s="418"/>
      <c r="S53" s="418"/>
      <c r="T53" s="418"/>
      <c r="U53" s="418"/>
      <c r="V53" s="418"/>
      <c r="W53" s="418"/>
      <c r="X53" s="418"/>
      <c r="Y53" s="418"/>
      <c r="Z53" s="418"/>
      <c r="AA53" s="418"/>
      <c r="AB53" s="418"/>
      <c r="AC53" s="418"/>
      <c r="AD53" s="418"/>
      <c r="AE53" s="418"/>
      <c r="AF53" s="418"/>
      <c r="AG53" s="418"/>
      <c r="AH53" s="418"/>
      <c r="AI53" s="418"/>
      <c r="AJ53" s="385"/>
      <c r="AK53" s="386"/>
      <c r="AL53" s="385"/>
      <c r="AM53" s="386"/>
      <c r="AN53" s="93"/>
      <c r="AO53" s="93"/>
    </row>
    <row r="54" spans="1:41" ht="13.5" customHeight="1" x14ac:dyDescent="0.2">
      <c r="A54" s="93"/>
      <c r="B54" s="429"/>
      <c r="C54" s="109" t="s">
        <v>94</v>
      </c>
      <c r="D54" s="110"/>
      <c r="E54" s="110"/>
      <c r="F54" s="114"/>
      <c r="G54" s="114"/>
      <c r="H54" s="114"/>
      <c r="I54" s="114"/>
      <c r="J54" s="114"/>
      <c r="K54" s="122"/>
      <c r="L54" s="114"/>
      <c r="M54" s="116" t="s">
        <v>93</v>
      </c>
      <c r="N54" s="390"/>
      <c r="O54" s="391"/>
      <c r="P54" s="391"/>
      <c r="Q54" s="392"/>
      <c r="R54" s="418"/>
      <c r="S54" s="418"/>
      <c r="T54" s="418"/>
      <c r="U54" s="418"/>
      <c r="V54" s="418"/>
      <c r="W54" s="418"/>
      <c r="X54" s="418"/>
      <c r="Y54" s="418"/>
      <c r="Z54" s="418"/>
      <c r="AA54" s="418"/>
      <c r="AB54" s="418"/>
      <c r="AC54" s="418"/>
      <c r="AD54" s="418"/>
      <c r="AE54" s="418"/>
      <c r="AF54" s="418"/>
      <c r="AG54" s="418"/>
      <c r="AH54" s="418"/>
      <c r="AI54" s="418"/>
      <c r="AJ54" s="384"/>
      <c r="AK54" s="385"/>
      <c r="AL54" s="385"/>
      <c r="AM54" s="386"/>
      <c r="AN54" s="93"/>
      <c r="AO54" s="93"/>
    </row>
    <row r="55" spans="1:41" ht="13.5" customHeight="1" x14ac:dyDescent="0.2">
      <c r="A55" s="93"/>
      <c r="B55" s="429"/>
      <c r="C55" s="109" t="s">
        <v>459</v>
      </c>
      <c r="D55" s="110"/>
      <c r="E55" s="110"/>
      <c r="F55" s="114"/>
      <c r="G55" s="114"/>
      <c r="H55" s="114"/>
      <c r="I55" s="114"/>
      <c r="J55" s="114"/>
      <c r="K55" s="122"/>
      <c r="L55" s="114"/>
      <c r="M55" s="122" t="s">
        <v>96</v>
      </c>
      <c r="N55" s="393"/>
      <c r="O55" s="393"/>
      <c r="P55" s="393"/>
      <c r="Q55" s="393"/>
      <c r="R55" s="467"/>
      <c r="S55" s="467"/>
      <c r="T55" s="467"/>
      <c r="U55" s="467"/>
      <c r="V55" s="467"/>
      <c r="W55" s="467"/>
      <c r="X55" s="467"/>
      <c r="Y55" s="467"/>
      <c r="Z55" s="467"/>
      <c r="AA55" s="467"/>
      <c r="AB55" s="467"/>
      <c r="AC55" s="467"/>
      <c r="AD55" s="467"/>
      <c r="AE55" s="467"/>
      <c r="AF55" s="467"/>
      <c r="AG55" s="467"/>
      <c r="AH55" s="467"/>
      <c r="AI55" s="467"/>
      <c r="AJ55" s="384"/>
      <c r="AK55" s="385"/>
      <c r="AL55" s="385"/>
      <c r="AM55" s="386"/>
      <c r="AN55" s="93"/>
      <c r="AO55" s="93"/>
    </row>
    <row r="56" spans="1:41" ht="13.5" customHeight="1" x14ac:dyDescent="0.2">
      <c r="A56" s="93"/>
      <c r="B56" s="280" t="s">
        <v>97</v>
      </c>
      <c r="C56" s="388"/>
      <c r="D56" s="388"/>
      <c r="E56" s="388"/>
      <c r="F56" s="388"/>
      <c r="G56" s="388"/>
      <c r="H56" s="388"/>
      <c r="I56" s="388"/>
      <c r="J56" s="388"/>
      <c r="K56" s="388"/>
      <c r="L56" s="388"/>
      <c r="M56" s="388"/>
      <c r="N56" s="388"/>
      <c r="O56" s="388"/>
      <c r="P56" s="388"/>
      <c r="Q56" s="281"/>
      <c r="R56" s="280"/>
      <c r="S56" s="388"/>
      <c r="T56" s="388"/>
      <c r="U56" s="388"/>
      <c r="V56" s="388"/>
      <c r="W56" s="388"/>
      <c r="X56" s="388"/>
      <c r="Y56" s="388"/>
      <c r="Z56" s="388"/>
      <c r="AA56" s="388"/>
      <c r="AB56" s="388"/>
      <c r="AC56" s="388"/>
      <c r="AD56" s="388"/>
      <c r="AE56" s="388"/>
      <c r="AF56" s="388"/>
      <c r="AG56" s="388"/>
      <c r="AH56" s="388"/>
      <c r="AI56" s="388"/>
      <c r="AJ56" s="388"/>
      <c r="AK56" s="388"/>
      <c r="AL56" s="388"/>
      <c r="AM56" s="281"/>
      <c r="AN56" s="93"/>
      <c r="AO56" s="93"/>
    </row>
    <row r="57" spans="1:41" ht="13.5" customHeight="1" x14ac:dyDescent="0.2">
      <c r="A57" s="93"/>
      <c r="B57" s="292"/>
      <c r="C57" s="389"/>
      <c r="D57" s="389"/>
      <c r="E57" s="389"/>
      <c r="F57" s="389"/>
      <c r="G57" s="389"/>
      <c r="H57" s="389"/>
      <c r="I57" s="389"/>
      <c r="J57" s="389"/>
      <c r="K57" s="389"/>
      <c r="L57" s="389"/>
      <c r="M57" s="389"/>
      <c r="N57" s="389"/>
      <c r="O57" s="389"/>
      <c r="P57" s="389"/>
      <c r="Q57" s="293"/>
      <c r="R57" s="292"/>
      <c r="S57" s="389"/>
      <c r="T57" s="389"/>
      <c r="U57" s="389"/>
      <c r="V57" s="389"/>
      <c r="W57" s="389"/>
      <c r="X57" s="389"/>
      <c r="Y57" s="389"/>
      <c r="Z57" s="389"/>
      <c r="AA57" s="389"/>
      <c r="AB57" s="389"/>
      <c r="AC57" s="389"/>
      <c r="AD57" s="389"/>
      <c r="AE57" s="389"/>
      <c r="AF57" s="389"/>
      <c r="AG57" s="389"/>
      <c r="AH57" s="389"/>
      <c r="AI57" s="389"/>
      <c r="AJ57" s="389"/>
      <c r="AK57" s="389"/>
      <c r="AL57" s="389"/>
      <c r="AM57" s="293"/>
      <c r="AN57" s="93"/>
      <c r="AO57" s="93"/>
    </row>
    <row r="58" spans="1:41" ht="13.5" customHeight="1" x14ac:dyDescent="0.2">
      <c r="A58" s="93"/>
      <c r="B58" s="91"/>
      <c r="C58" s="91"/>
      <c r="D58" s="91"/>
      <c r="E58" s="91"/>
      <c r="F58" s="91"/>
      <c r="G58" s="91"/>
      <c r="H58" s="91"/>
      <c r="I58" s="91"/>
      <c r="J58" s="91"/>
      <c r="K58" s="91"/>
      <c r="L58" s="91"/>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row>
    <row r="59" spans="1:41" ht="13.5" customHeight="1" x14ac:dyDescent="0.2">
      <c r="A59" s="123"/>
      <c r="B59" s="124"/>
      <c r="C59" s="124"/>
      <c r="D59" s="88"/>
      <c r="E59" s="88"/>
      <c r="F59" s="88"/>
      <c r="G59" s="88"/>
      <c r="H59" s="88"/>
      <c r="I59" s="88"/>
      <c r="J59" s="88"/>
      <c r="K59" s="88"/>
      <c r="L59" s="88"/>
      <c r="M59" s="93"/>
      <c r="N59" s="93"/>
      <c r="O59" s="93"/>
      <c r="P59" s="123"/>
      <c r="Q59" s="123"/>
      <c r="R59" s="123"/>
      <c r="S59" s="123"/>
      <c r="T59" s="123"/>
      <c r="U59" s="123"/>
      <c r="V59" s="123"/>
      <c r="W59" s="123"/>
      <c r="X59" s="123"/>
      <c r="Y59" s="123"/>
      <c r="Z59" s="123"/>
      <c r="AA59" s="123"/>
      <c r="AB59" s="123"/>
      <c r="AC59" s="123"/>
      <c r="AD59" s="123"/>
      <c r="AE59" s="123"/>
      <c r="AF59" s="123"/>
      <c r="AG59" s="123"/>
      <c r="AH59" s="93"/>
      <c r="AI59" s="93"/>
      <c r="AJ59" s="93"/>
      <c r="AK59" s="93"/>
      <c r="AL59" s="93"/>
      <c r="AM59" s="123"/>
      <c r="AN59" s="123"/>
      <c r="AO59" s="123"/>
    </row>
    <row r="60" spans="1:41" ht="13.5" customHeight="1" x14ac:dyDescent="0.2">
      <c r="A60" s="123"/>
      <c r="B60" s="124"/>
      <c r="C60" s="124"/>
      <c r="D60" s="125"/>
      <c r="E60" s="125"/>
      <c r="F60" s="125"/>
      <c r="G60" s="125"/>
      <c r="H60" s="125"/>
      <c r="I60" s="125"/>
      <c r="J60" s="125"/>
      <c r="K60" s="125"/>
      <c r="L60" s="125"/>
      <c r="M60" s="93"/>
      <c r="N60" s="93"/>
      <c r="O60" s="93"/>
      <c r="P60" s="123"/>
      <c r="Q60" s="123"/>
      <c r="R60" s="123"/>
      <c r="S60" s="123"/>
      <c r="T60" s="123"/>
      <c r="U60" s="123"/>
      <c r="V60" s="123"/>
      <c r="W60" s="123"/>
      <c r="X60" s="123"/>
      <c r="Y60" s="123"/>
      <c r="Z60" s="123"/>
      <c r="AA60" s="123"/>
      <c r="AB60" s="123"/>
      <c r="AC60" s="123"/>
      <c r="AD60" s="123"/>
      <c r="AE60" s="123"/>
      <c r="AF60" s="123"/>
      <c r="AG60" s="123"/>
      <c r="AH60" s="93"/>
      <c r="AI60" s="93"/>
      <c r="AJ60" s="93"/>
      <c r="AK60" s="93"/>
      <c r="AL60" s="93"/>
      <c r="AM60" s="123"/>
      <c r="AN60" s="123"/>
      <c r="AO60" s="123"/>
    </row>
    <row r="61" spans="1:41" ht="13.5" customHeight="1" x14ac:dyDescent="0.2">
      <c r="A61" s="123"/>
      <c r="B61" s="124"/>
      <c r="C61" s="124"/>
      <c r="D61" s="125"/>
      <c r="E61" s="125"/>
      <c r="F61" s="125"/>
      <c r="G61" s="125"/>
      <c r="H61" s="125"/>
      <c r="I61" s="125"/>
      <c r="J61" s="125"/>
      <c r="K61" s="125"/>
      <c r="L61" s="125"/>
      <c r="M61" s="93"/>
      <c r="N61" s="93"/>
      <c r="O61" s="93"/>
      <c r="P61" s="123"/>
      <c r="Q61" s="123"/>
      <c r="R61" s="123"/>
      <c r="S61" s="123"/>
      <c r="T61" s="123"/>
      <c r="U61" s="123"/>
      <c r="V61" s="123"/>
      <c r="W61" s="123"/>
      <c r="X61" s="123"/>
      <c r="Y61" s="123"/>
      <c r="Z61" s="123"/>
      <c r="AA61" s="123"/>
      <c r="AB61" s="123"/>
      <c r="AC61" s="123"/>
      <c r="AD61" s="123"/>
      <c r="AE61" s="123"/>
      <c r="AF61" s="123"/>
      <c r="AG61" s="123"/>
      <c r="AH61" s="93"/>
      <c r="AI61" s="93"/>
      <c r="AJ61" s="93"/>
      <c r="AK61" s="93"/>
      <c r="AL61" s="93"/>
      <c r="AM61" s="123"/>
      <c r="AN61" s="123"/>
      <c r="AO61" s="123"/>
    </row>
    <row r="62" spans="1:41" ht="13.5" customHeight="1" x14ac:dyDescent="0.2">
      <c r="A62" s="93"/>
      <c r="B62" s="124"/>
      <c r="M62" s="93"/>
      <c r="N62" s="93"/>
      <c r="O62" s="93"/>
      <c r="P62" s="126"/>
      <c r="Q62" s="126"/>
      <c r="R62" s="126"/>
      <c r="S62" s="126"/>
      <c r="T62" s="126"/>
      <c r="U62" s="106"/>
      <c r="V62" s="93"/>
      <c r="W62" s="93"/>
      <c r="X62" s="93"/>
      <c r="Y62" s="93"/>
      <c r="Z62" s="106"/>
      <c r="AA62" s="93"/>
      <c r="AB62" s="93"/>
      <c r="AC62" s="93"/>
      <c r="AD62" s="93"/>
      <c r="AE62" s="93"/>
      <c r="AF62" s="93"/>
      <c r="AG62" s="93"/>
      <c r="AH62" s="93"/>
      <c r="AI62" s="93"/>
      <c r="AJ62" s="93"/>
      <c r="AK62" s="93"/>
      <c r="AL62" s="93"/>
      <c r="AM62" s="93"/>
      <c r="AN62" s="93"/>
      <c r="AO62" s="93"/>
    </row>
    <row r="63" spans="1:41" ht="13.5" customHeight="1" x14ac:dyDescent="0.2">
      <c r="A63" s="93"/>
      <c r="B63" s="124"/>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row>
    <row r="64" spans="1:41" ht="13.5" customHeight="1" x14ac:dyDescent="0.2">
      <c r="A64" s="93"/>
      <c r="B64" s="124"/>
      <c r="P64" s="93"/>
      <c r="Q64" s="93"/>
      <c r="R64" s="93"/>
      <c r="S64" s="93"/>
      <c r="T64" s="93"/>
      <c r="U64" s="93"/>
      <c r="V64" s="93"/>
      <c r="W64" s="93"/>
      <c r="X64" s="93"/>
      <c r="Y64" s="93"/>
      <c r="Z64" s="93"/>
      <c r="AA64" s="93"/>
      <c r="AB64" s="93"/>
      <c r="AC64" s="93"/>
      <c r="AD64" s="93"/>
      <c r="AE64" s="93"/>
      <c r="AF64" s="93"/>
      <c r="AG64" s="93"/>
      <c r="AH64" s="127"/>
      <c r="AI64" s="127"/>
      <c r="AJ64" s="127"/>
      <c r="AK64" s="127"/>
      <c r="AL64" s="127"/>
      <c r="AM64" s="93"/>
      <c r="AN64" s="93"/>
      <c r="AO64" s="93"/>
    </row>
    <row r="65" spans="1:41" ht="13.5" customHeight="1" x14ac:dyDescent="0.2">
      <c r="A65" s="93"/>
      <c r="B65" s="124"/>
      <c r="P65" s="93"/>
      <c r="Q65" s="93"/>
      <c r="R65" s="93"/>
      <c r="S65" s="93"/>
      <c r="T65" s="93"/>
      <c r="U65" s="93"/>
      <c r="V65" s="93"/>
      <c r="W65" s="93"/>
      <c r="X65" s="93"/>
      <c r="Y65" s="93"/>
      <c r="Z65" s="93"/>
      <c r="AA65" s="93"/>
      <c r="AB65" s="93"/>
      <c r="AC65" s="93"/>
      <c r="AD65" s="93"/>
      <c r="AE65" s="93"/>
      <c r="AF65" s="93"/>
      <c r="AG65" s="93"/>
      <c r="AH65" s="127"/>
      <c r="AI65" s="127"/>
      <c r="AJ65" s="127"/>
      <c r="AK65" s="127"/>
      <c r="AL65" s="127"/>
      <c r="AM65" s="93"/>
      <c r="AN65" s="93"/>
      <c r="AO65" s="93"/>
    </row>
    <row r="66" spans="1:41" ht="13.5" customHeight="1" x14ac:dyDescent="0.2">
      <c r="C66" s="88"/>
      <c r="G66" s="128"/>
      <c r="H66" s="88"/>
    </row>
    <row r="67" spans="1:41" ht="13.5" customHeight="1" x14ac:dyDescent="0.2">
      <c r="H67" s="88"/>
    </row>
  </sheetData>
  <mergeCells count="447">
    <mergeCell ref="B3:P4"/>
    <mergeCell ref="Q3:R4"/>
    <mergeCell ref="S3:U4"/>
    <mergeCell ref="V3:W4"/>
    <mergeCell ref="X3:Z4"/>
    <mergeCell ref="AA3:AB4"/>
    <mergeCell ref="AK6:AL6"/>
    <mergeCell ref="V5:Z6"/>
    <mergeCell ref="AF5:AG5"/>
    <mergeCell ref="AH5:AI5"/>
    <mergeCell ref="AK5:AL5"/>
    <mergeCell ref="B5:C6"/>
    <mergeCell ref="D5:F5"/>
    <mergeCell ref="G5:H6"/>
    <mergeCell ref="I5:K5"/>
    <mergeCell ref="L5:M6"/>
    <mergeCell ref="N5:P5"/>
    <mergeCell ref="Q5:R6"/>
    <mergeCell ref="S5:U5"/>
    <mergeCell ref="AA5:AE6"/>
    <mergeCell ref="AC3:AM4"/>
    <mergeCell ref="R7:AI7"/>
    <mergeCell ref="D8:D10"/>
    <mergeCell ref="E8:F10"/>
    <mergeCell ref="J8:K8"/>
    <mergeCell ref="L8:M8"/>
    <mergeCell ref="D6:F6"/>
    <mergeCell ref="I6:K6"/>
    <mergeCell ref="N6:P6"/>
    <mergeCell ref="S6:U6"/>
    <mergeCell ref="AF6:AG6"/>
    <mergeCell ref="AH6:AI6"/>
    <mergeCell ref="V9:W9"/>
    <mergeCell ref="X9:Y9"/>
    <mergeCell ref="Z9:AA9"/>
    <mergeCell ref="AB9:AC9"/>
    <mergeCell ref="AD9:AE9"/>
    <mergeCell ref="AF9:AG9"/>
    <mergeCell ref="G8:I8"/>
    <mergeCell ref="G10:I10"/>
    <mergeCell ref="AJ8:AJ9"/>
    <mergeCell ref="AK8:AK9"/>
    <mergeCell ref="AL8:AM9"/>
    <mergeCell ref="J9:K9"/>
    <mergeCell ref="L9:M9"/>
    <mergeCell ref="N9:O9"/>
    <mergeCell ref="P9:Q9"/>
    <mergeCell ref="R9:S9"/>
    <mergeCell ref="T9:U10"/>
    <mergeCell ref="N8:O8"/>
    <mergeCell ref="P8:Q8"/>
    <mergeCell ref="R8:W8"/>
    <mergeCell ref="X8:AA8"/>
    <mergeCell ref="AB8:AE8"/>
    <mergeCell ref="AF8:AI8"/>
    <mergeCell ref="AH9:AI9"/>
    <mergeCell ref="J10:K10"/>
    <mergeCell ref="L10:M10"/>
    <mergeCell ref="N10:O10"/>
    <mergeCell ref="R10:S10"/>
    <mergeCell ref="V10:W10"/>
    <mergeCell ref="X10:Y10"/>
    <mergeCell ref="Z10:AA10"/>
    <mergeCell ref="AB10:AC10"/>
    <mergeCell ref="AL11:AM11"/>
    <mergeCell ref="P11:Q11"/>
    <mergeCell ref="R11:S11"/>
    <mergeCell ref="T11:U11"/>
    <mergeCell ref="V11:W11"/>
    <mergeCell ref="X11:Y11"/>
    <mergeCell ref="Z11:AA11"/>
    <mergeCell ref="AD10:AE10"/>
    <mergeCell ref="AF10:AG10"/>
    <mergeCell ref="AH10:AI10"/>
    <mergeCell ref="AL10:AM10"/>
    <mergeCell ref="AJ15:AM15"/>
    <mergeCell ref="AL13:AM13"/>
    <mergeCell ref="P13:Q13"/>
    <mergeCell ref="R13:S13"/>
    <mergeCell ref="T13:U13"/>
    <mergeCell ref="V13:W13"/>
    <mergeCell ref="X13:Y13"/>
    <mergeCell ref="Z13:AA13"/>
    <mergeCell ref="AB14:AC14"/>
    <mergeCell ref="AD14:AE14"/>
    <mergeCell ref="AF14:AG14"/>
    <mergeCell ref="AH14:AI14"/>
    <mergeCell ref="AL14:AM14"/>
    <mergeCell ref="AB13:AC13"/>
    <mergeCell ref="AD13:AE13"/>
    <mergeCell ref="AF13:AG13"/>
    <mergeCell ref="AH13:AI13"/>
    <mergeCell ref="R15:W15"/>
    <mergeCell ref="N17:O17"/>
    <mergeCell ref="P16:Q16"/>
    <mergeCell ref="P19:Q19"/>
    <mergeCell ref="P17:Q17"/>
    <mergeCell ref="AF15:AI15"/>
    <mergeCell ref="R14:S14"/>
    <mergeCell ref="T14:U14"/>
    <mergeCell ref="V14:W14"/>
    <mergeCell ref="X14:Y14"/>
    <mergeCell ref="Z14:AA14"/>
    <mergeCell ref="AL16:AM16"/>
    <mergeCell ref="R17:S17"/>
    <mergeCell ref="T17:U17"/>
    <mergeCell ref="V16:W16"/>
    <mergeCell ref="X16:Y16"/>
    <mergeCell ref="Z16:AA16"/>
    <mergeCell ref="AB16:AC16"/>
    <mergeCell ref="AD16:AE16"/>
    <mergeCell ref="AF16:AG16"/>
    <mergeCell ref="AH17:AI17"/>
    <mergeCell ref="AL17:AM17"/>
    <mergeCell ref="V17:W17"/>
    <mergeCell ref="X17:Y17"/>
    <mergeCell ref="Z17:AA17"/>
    <mergeCell ref="AB17:AC17"/>
    <mergeCell ref="AD17:AE17"/>
    <mergeCell ref="AF17:AG17"/>
    <mergeCell ref="R16:S16"/>
    <mergeCell ref="T16:U16"/>
    <mergeCell ref="AH16:AI16"/>
    <mergeCell ref="AL18:AM18"/>
    <mergeCell ref="R19:S19"/>
    <mergeCell ref="T19:U19"/>
    <mergeCell ref="V18:W18"/>
    <mergeCell ref="X18:Y18"/>
    <mergeCell ref="Z18:AA18"/>
    <mergeCell ref="AB18:AC18"/>
    <mergeCell ref="AD18:AE18"/>
    <mergeCell ref="AF18:AG18"/>
    <mergeCell ref="AH19:AI19"/>
    <mergeCell ref="AL19:AM19"/>
    <mergeCell ref="V19:W19"/>
    <mergeCell ref="X19:Y19"/>
    <mergeCell ref="Z19:AA19"/>
    <mergeCell ref="AB19:AC19"/>
    <mergeCell ref="AD19:AE19"/>
    <mergeCell ref="AF19:AG19"/>
    <mergeCell ref="R18:S18"/>
    <mergeCell ref="T18:U18"/>
    <mergeCell ref="AH18:AI18"/>
    <mergeCell ref="AL20:AM20"/>
    <mergeCell ref="R21:W21"/>
    <mergeCell ref="X21:AA21"/>
    <mergeCell ref="AB21:AE21"/>
    <mergeCell ref="AF21:AI21"/>
    <mergeCell ref="AJ21:AM21"/>
    <mergeCell ref="V20:W20"/>
    <mergeCell ref="X20:Y20"/>
    <mergeCell ref="Z20:AA20"/>
    <mergeCell ref="AB20:AC20"/>
    <mergeCell ref="AD20:AE20"/>
    <mergeCell ref="AF20:AG20"/>
    <mergeCell ref="R20:S20"/>
    <mergeCell ref="T20:U20"/>
    <mergeCell ref="AH20:AI20"/>
    <mergeCell ref="X40:AA41"/>
    <mergeCell ref="AB40:AE41"/>
    <mergeCell ref="H40:I41"/>
    <mergeCell ref="R38:AI39"/>
    <mergeCell ref="N14:O14"/>
    <mergeCell ref="P14:Q14"/>
    <mergeCell ref="D21:Q21"/>
    <mergeCell ref="D15:Q15"/>
    <mergeCell ref="J18:K18"/>
    <mergeCell ref="L18:M18"/>
    <mergeCell ref="N20:O20"/>
    <mergeCell ref="P20:Q20"/>
    <mergeCell ref="E19:F19"/>
    <mergeCell ref="G19:I19"/>
    <mergeCell ref="J19:K19"/>
    <mergeCell ref="L19:M19"/>
    <mergeCell ref="N19:O19"/>
    <mergeCell ref="X15:AA15"/>
    <mergeCell ref="AB15:AE15"/>
    <mergeCell ref="N18:O18"/>
    <mergeCell ref="P18:Q18"/>
    <mergeCell ref="E17:F17"/>
    <mergeCell ref="J17:K17"/>
    <mergeCell ref="L17:M17"/>
    <mergeCell ref="R54:W54"/>
    <mergeCell ref="X54:AA54"/>
    <mergeCell ref="AB54:AE54"/>
    <mergeCell ref="AF54:AI54"/>
    <mergeCell ref="R52:W52"/>
    <mergeCell ref="X52:AA52"/>
    <mergeCell ref="AB52:AE52"/>
    <mergeCell ref="R47:W47"/>
    <mergeCell ref="R44:W44"/>
    <mergeCell ref="X44:AA44"/>
    <mergeCell ref="AB44:AE44"/>
    <mergeCell ref="X47:AA47"/>
    <mergeCell ref="AB47:AE47"/>
    <mergeCell ref="AF47:AI47"/>
    <mergeCell ref="AF52:AI52"/>
    <mergeCell ref="E14:F14"/>
    <mergeCell ref="J14:K14"/>
    <mergeCell ref="L14:M14"/>
    <mergeCell ref="E16:F16"/>
    <mergeCell ref="J16:K16"/>
    <mergeCell ref="L16:M16"/>
    <mergeCell ref="N16:O16"/>
    <mergeCell ref="C11:C15"/>
    <mergeCell ref="E11:F11"/>
    <mergeCell ref="N11:O11"/>
    <mergeCell ref="E12:F12"/>
    <mergeCell ref="J12:K12"/>
    <mergeCell ref="L12:M12"/>
    <mergeCell ref="N12:O12"/>
    <mergeCell ref="E13:F13"/>
    <mergeCell ref="J13:K13"/>
    <mergeCell ref="L13:M13"/>
    <mergeCell ref="N13:O13"/>
    <mergeCell ref="B7:B21"/>
    <mergeCell ref="C7:C10"/>
    <mergeCell ref="E18:F18"/>
    <mergeCell ref="G18:I18"/>
    <mergeCell ref="D35:M35"/>
    <mergeCell ref="AJ7:AM7"/>
    <mergeCell ref="D7:Q7"/>
    <mergeCell ref="AB12:AC12"/>
    <mergeCell ref="AD12:AE12"/>
    <mergeCell ref="AF12:AG12"/>
    <mergeCell ref="AH12:AI12"/>
    <mergeCell ref="AL12:AM12"/>
    <mergeCell ref="P12:Q12"/>
    <mergeCell ref="R12:S12"/>
    <mergeCell ref="T12:U12"/>
    <mergeCell ref="V12:W12"/>
    <mergeCell ref="X12:Y12"/>
    <mergeCell ref="Z12:AA12"/>
    <mergeCell ref="AB11:AC11"/>
    <mergeCell ref="AD11:AE11"/>
    <mergeCell ref="AF11:AG11"/>
    <mergeCell ref="AH11:AI11"/>
    <mergeCell ref="J11:K11"/>
    <mergeCell ref="L11:M11"/>
    <mergeCell ref="E20:F20"/>
    <mergeCell ref="G20:I20"/>
    <mergeCell ref="D31:M31"/>
    <mergeCell ref="D30:M30"/>
    <mergeCell ref="J24:M24"/>
    <mergeCell ref="J25:M25"/>
    <mergeCell ref="J22:M22"/>
    <mergeCell ref="J23:M23"/>
    <mergeCell ref="C24:C26"/>
    <mergeCell ref="C16:C21"/>
    <mergeCell ref="J20:K20"/>
    <mergeCell ref="L20:M20"/>
    <mergeCell ref="B37:M37"/>
    <mergeCell ref="N37:Q37"/>
    <mergeCell ref="C38:E39"/>
    <mergeCell ref="F40:G41"/>
    <mergeCell ref="B56:Q57"/>
    <mergeCell ref="R22:U22"/>
    <mergeCell ref="V22:W22"/>
    <mergeCell ref="X22:Y22"/>
    <mergeCell ref="Z22:AA22"/>
    <mergeCell ref="R56:AM57"/>
    <mergeCell ref="R55:W55"/>
    <mergeCell ref="X55:AA55"/>
    <mergeCell ref="AB55:AE55"/>
    <mergeCell ref="AF55:AI55"/>
    <mergeCell ref="N38:Q39"/>
    <mergeCell ref="N40:Q41"/>
    <mergeCell ref="N42:Q43"/>
    <mergeCell ref="J40:K41"/>
    <mergeCell ref="L40:M41"/>
    <mergeCell ref="D32:M32"/>
    <mergeCell ref="B22:B29"/>
    <mergeCell ref="C22:C23"/>
    <mergeCell ref="D22:D23"/>
    <mergeCell ref="E22:F23"/>
    <mergeCell ref="C35:C36"/>
    <mergeCell ref="N32:Q33"/>
    <mergeCell ref="N34:Q34"/>
    <mergeCell ref="D29:Q29"/>
    <mergeCell ref="R31:W31"/>
    <mergeCell ref="X31:AA31"/>
    <mergeCell ref="B30:B31"/>
    <mergeCell ref="C30:C31"/>
    <mergeCell ref="C27:C29"/>
    <mergeCell ref="B32:B34"/>
    <mergeCell ref="C32:C34"/>
    <mergeCell ref="B35:B36"/>
    <mergeCell ref="N35:Q35"/>
    <mergeCell ref="D36:M36"/>
    <mergeCell ref="N36:Q36"/>
    <mergeCell ref="N27:Q28"/>
    <mergeCell ref="J27:M27"/>
    <mergeCell ref="J28:M28"/>
    <mergeCell ref="N30:Q31"/>
    <mergeCell ref="E27:F27"/>
    <mergeCell ref="E28:F28"/>
    <mergeCell ref="B44:B55"/>
    <mergeCell ref="C44:C47"/>
    <mergeCell ref="M48:M49"/>
    <mergeCell ref="M50:M51"/>
    <mergeCell ref="L42:M43"/>
    <mergeCell ref="J42:K43"/>
    <mergeCell ref="H42:I43"/>
    <mergeCell ref="C42:C43"/>
    <mergeCell ref="B38:B43"/>
    <mergeCell ref="C40:C41"/>
    <mergeCell ref="F38:I38"/>
    <mergeCell ref="J38:M38"/>
    <mergeCell ref="F39:G39"/>
    <mergeCell ref="H39:I39"/>
    <mergeCell ref="J39:K39"/>
    <mergeCell ref="L39:M39"/>
    <mergeCell ref="D40:E41"/>
    <mergeCell ref="D42:E43"/>
    <mergeCell ref="AD22:AE22"/>
    <mergeCell ref="AF22:AG22"/>
    <mergeCell ref="AH22:AI22"/>
    <mergeCell ref="AJ22:AM37"/>
    <mergeCell ref="R23:U23"/>
    <mergeCell ref="V23:W23"/>
    <mergeCell ref="X23:Y23"/>
    <mergeCell ref="Z23:AA23"/>
    <mergeCell ref="AB23:AC23"/>
    <mergeCell ref="AD23:AE23"/>
    <mergeCell ref="AD28:AE28"/>
    <mergeCell ref="AF28:AG28"/>
    <mergeCell ref="R27:U27"/>
    <mergeCell ref="V27:W27"/>
    <mergeCell ref="X27:Y27"/>
    <mergeCell ref="AB25:AC25"/>
    <mergeCell ref="AD25:AE25"/>
    <mergeCell ref="AF25:AG25"/>
    <mergeCell ref="AH25:AI25"/>
    <mergeCell ref="R26:W26"/>
    <mergeCell ref="X26:AA26"/>
    <mergeCell ref="Z25:AA25"/>
    <mergeCell ref="AB22:AC22"/>
    <mergeCell ref="R25:U25"/>
    <mergeCell ref="AB26:AE26"/>
    <mergeCell ref="AF26:AI26"/>
    <mergeCell ref="AF23:AG23"/>
    <mergeCell ref="AH23:AI23"/>
    <mergeCell ref="R24:U24"/>
    <mergeCell ref="V24:W24"/>
    <mergeCell ref="X24:Y24"/>
    <mergeCell ref="Z24:AA24"/>
    <mergeCell ref="AB24:AC24"/>
    <mergeCell ref="AD24:AE24"/>
    <mergeCell ref="AF24:AG24"/>
    <mergeCell ref="AH24:AI24"/>
    <mergeCell ref="V25:W25"/>
    <mergeCell ref="X25:Y25"/>
    <mergeCell ref="AH28:AI28"/>
    <mergeCell ref="R29:W29"/>
    <mergeCell ref="X29:AA29"/>
    <mergeCell ref="AB29:AE29"/>
    <mergeCell ref="AF29:AI29"/>
    <mergeCell ref="R30:AI30"/>
    <mergeCell ref="Z27:AA27"/>
    <mergeCell ref="AB27:AC27"/>
    <mergeCell ref="AD27:AE27"/>
    <mergeCell ref="AF27:AG27"/>
    <mergeCell ref="AH27:AI27"/>
    <mergeCell ref="R28:U28"/>
    <mergeCell ref="V28:W28"/>
    <mergeCell ref="X28:Y28"/>
    <mergeCell ref="Z28:AA28"/>
    <mergeCell ref="AB28:AC28"/>
    <mergeCell ref="AF31:AI31"/>
    <mergeCell ref="R32:AI33"/>
    <mergeCell ref="R34:W34"/>
    <mergeCell ref="X34:AA34"/>
    <mergeCell ref="AB34:AE34"/>
    <mergeCell ref="AF34:AI34"/>
    <mergeCell ref="R35:AI35"/>
    <mergeCell ref="R36:W36"/>
    <mergeCell ref="X36:AA36"/>
    <mergeCell ref="AB36:AE36"/>
    <mergeCell ref="AF36:AI36"/>
    <mergeCell ref="AB31:AE31"/>
    <mergeCell ref="AB37:AE37"/>
    <mergeCell ref="AF37:AI37"/>
    <mergeCell ref="AF44:AI44"/>
    <mergeCell ref="AJ44:AK46"/>
    <mergeCell ref="AL44:AM44"/>
    <mergeCell ref="R45:W46"/>
    <mergeCell ref="X45:AA46"/>
    <mergeCell ref="AB45:AE46"/>
    <mergeCell ref="AF45:AI46"/>
    <mergeCell ref="AL45:AM46"/>
    <mergeCell ref="AF40:AI41"/>
    <mergeCell ref="AJ40:AK41"/>
    <mergeCell ref="AL40:AM41"/>
    <mergeCell ref="R42:W43"/>
    <mergeCell ref="X42:AA43"/>
    <mergeCell ref="AB42:AE43"/>
    <mergeCell ref="AF42:AI43"/>
    <mergeCell ref="AJ42:AK43"/>
    <mergeCell ref="AL42:AM43"/>
    <mergeCell ref="AJ38:AK39"/>
    <mergeCell ref="AL38:AM39"/>
    <mergeCell ref="R37:W37"/>
    <mergeCell ref="X37:AA37"/>
    <mergeCell ref="R40:W41"/>
    <mergeCell ref="AJ52:AK52"/>
    <mergeCell ref="AL52:AM52"/>
    <mergeCell ref="R53:W53"/>
    <mergeCell ref="X53:AA53"/>
    <mergeCell ref="AB53:AE53"/>
    <mergeCell ref="AF53:AI53"/>
    <mergeCell ref="AJ53:AK53"/>
    <mergeCell ref="AL53:AM53"/>
    <mergeCell ref="F42:G43"/>
    <mergeCell ref="N22:Q25"/>
    <mergeCell ref="G22:I22"/>
    <mergeCell ref="G23:I23"/>
    <mergeCell ref="I33:M33"/>
    <mergeCell ref="I34:M34"/>
    <mergeCell ref="D33:H33"/>
    <mergeCell ref="D34:H34"/>
    <mergeCell ref="D26:Q26"/>
    <mergeCell ref="E24:F24"/>
    <mergeCell ref="E25:F25"/>
    <mergeCell ref="AJ55:AM55"/>
    <mergeCell ref="AJ54:AM54"/>
    <mergeCell ref="N44:Q46"/>
    <mergeCell ref="N47:Q47"/>
    <mergeCell ref="N48:Q49"/>
    <mergeCell ref="N50:Q51"/>
    <mergeCell ref="N52:Q52"/>
    <mergeCell ref="N53:Q53"/>
    <mergeCell ref="N54:Q54"/>
    <mergeCell ref="N55:Q55"/>
    <mergeCell ref="AJ47:AK47"/>
    <mergeCell ref="AL47:AM47"/>
    <mergeCell ref="R48:W49"/>
    <mergeCell ref="X48:AA49"/>
    <mergeCell ref="AB48:AE49"/>
    <mergeCell ref="AF48:AI49"/>
    <mergeCell ref="AJ48:AK49"/>
    <mergeCell ref="AL48:AM49"/>
    <mergeCell ref="R50:W51"/>
    <mergeCell ref="X50:AA51"/>
    <mergeCell ref="AB50:AE51"/>
    <mergeCell ref="AF50:AI51"/>
    <mergeCell ref="AJ50:AK51"/>
    <mergeCell ref="AL50:AM51"/>
  </mergeCells>
  <phoneticPr fontId="1"/>
  <pageMargins left="0.7" right="0.7" top="0.75" bottom="0.75" header="0.3" footer="0.3"/>
  <pageSetup paperSize="9" orientation="portrait" r:id="rId1"/>
  <ignoredErrors>
    <ignoredError sqref="M47:M5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C6FE4-E064-4615-90AD-D23CC49BDCB4}">
  <sheetPr codeName="Sheet3"/>
  <dimension ref="B1:U285"/>
  <sheetViews>
    <sheetView zoomScaleNormal="100" workbookViewId="0">
      <selection activeCell="O30" sqref="O30"/>
    </sheetView>
  </sheetViews>
  <sheetFormatPr defaultColWidth="9" defaultRowHeight="13" x14ac:dyDescent="0.2"/>
  <cols>
    <col min="1" max="16384" width="9" style="2"/>
  </cols>
  <sheetData>
    <row r="1" spans="2:21" x14ac:dyDescent="0.2">
      <c r="B1" s="2" t="s">
        <v>164</v>
      </c>
    </row>
    <row r="2" spans="2:21" x14ac:dyDescent="0.2">
      <c r="B2" s="519" t="s">
        <v>165</v>
      </c>
      <c r="C2" s="519" t="s">
        <v>166</v>
      </c>
      <c r="D2" s="519"/>
      <c r="E2" s="519"/>
      <c r="F2" s="519"/>
      <c r="G2" s="519"/>
      <c r="H2" s="519"/>
      <c r="I2" s="519"/>
      <c r="J2" s="519"/>
      <c r="K2" s="519"/>
      <c r="L2" s="519"/>
      <c r="M2" s="519"/>
      <c r="N2" s="519"/>
      <c r="O2" s="519" t="s">
        <v>167</v>
      </c>
      <c r="P2" s="519"/>
      <c r="Q2" s="519"/>
      <c r="R2" s="519"/>
      <c r="S2" s="519"/>
      <c r="T2" s="519"/>
      <c r="U2" s="519"/>
    </row>
    <row r="3" spans="2:21" x14ac:dyDescent="0.2">
      <c r="B3" s="519"/>
      <c r="C3" s="519" t="s">
        <v>168</v>
      </c>
      <c r="D3" s="519"/>
      <c r="E3" s="519"/>
      <c r="F3" s="519"/>
      <c r="G3" s="519"/>
      <c r="H3" s="519"/>
      <c r="I3" s="519" t="s">
        <v>169</v>
      </c>
      <c r="J3" s="519" t="s">
        <v>170</v>
      </c>
      <c r="K3" s="519" t="s">
        <v>27</v>
      </c>
      <c r="L3" s="519" t="s">
        <v>171</v>
      </c>
      <c r="M3" s="519" t="s">
        <v>172</v>
      </c>
      <c r="N3" s="519" t="s">
        <v>173</v>
      </c>
      <c r="O3" s="519" t="s">
        <v>174</v>
      </c>
      <c r="P3" s="519" t="s">
        <v>175</v>
      </c>
      <c r="Q3" s="519" t="s">
        <v>28</v>
      </c>
      <c r="R3" s="519" t="s">
        <v>27</v>
      </c>
      <c r="S3" s="519" t="s">
        <v>176</v>
      </c>
      <c r="T3" s="519" t="s">
        <v>177</v>
      </c>
      <c r="U3" s="519" t="s">
        <v>178</v>
      </c>
    </row>
    <row r="4" spans="2:21" x14ac:dyDescent="0.2">
      <c r="B4" s="519"/>
      <c r="C4" s="519"/>
      <c r="D4" s="519"/>
      <c r="E4" s="519"/>
      <c r="F4" s="519"/>
      <c r="G4" s="519"/>
      <c r="H4" s="519"/>
      <c r="I4" s="519"/>
      <c r="J4" s="519"/>
      <c r="K4" s="519"/>
      <c r="L4" s="519"/>
      <c r="M4" s="519"/>
      <c r="N4" s="519"/>
      <c r="O4" s="519"/>
      <c r="P4" s="519"/>
      <c r="Q4" s="519"/>
      <c r="R4" s="519"/>
      <c r="S4" s="519"/>
      <c r="T4" s="519"/>
      <c r="U4" s="519"/>
    </row>
    <row r="5" spans="2:21" x14ac:dyDescent="0.2">
      <c r="B5" s="519"/>
      <c r="C5" s="3" t="s">
        <v>179</v>
      </c>
      <c r="D5" s="3" t="s">
        <v>180</v>
      </c>
      <c r="E5" s="3" t="s">
        <v>157</v>
      </c>
      <c r="F5" s="3" t="s">
        <v>158</v>
      </c>
      <c r="G5" s="3" t="s">
        <v>159</v>
      </c>
      <c r="H5" s="3" t="s">
        <v>160</v>
      </c>
      <c r="I5" s="3" t="s">
        <v>181</v>
      </c>
      <c r="J5" s="3" t="s">
        <v>182</v>
      </c>
      <c r="K5" s="3" t="s">
        <v>183</v>
      </c>
      <c r="L5" s="3" t="s">
        <v>184</v>
      </c>
      <c r="M5" s="3" t="s">
        <v>181</v>
      </c>
      <c r="N5" s="3"/>
      <c r="O5" s="3" t="s">
        <v>181</v>
      </c>
      <c r="P5" s="3" t="s">
        <v>181</v>
      </c>
      <c r="Q5" s="3" t="s">
        <v>182</v>
      </c>
      <c r="R5" s="3" t="s">
        <v>183</v>
      </c>
      <c r="S5" s="3" t="s">
        <v>184</v>
      </c>
      <c r="T5" s="3" t="s">
        <v>181</v>
      </c>
      <c r="U5" s="3"/>
    </row>
    <row r="6" spans="2:21" x14ac:dyDescent="0.2">
      <c r="B6" s="3" t="s">
        <v>185</v>
      </c>
      <c r="C6" s="3">
        <v>22</v>
      </c>
      <c r="D6" s="3">
        <v>25.2</v>
      </c>
      <c r="E6" s="3">
        <v>24.3</v>
      </c>
      <c r="F6" s="3">
        <v>25.1</v>
      </c>
      <c r="G6" s="3">
        <v>24.9</v>
      </c>
      <c r="H6" s="3">
        <v>24.6</v>
      </c>
      <c r="I6" s="3">
        <v>22.2</v>
      </c>
      <c r="J6" s="3">
        <v>15.6</v>
      </c>
      <c r="K6" s="3">
        <v>77.2</v>
      </c>
      <c r="L6" s="3">
        <v>65.2</v>
      </c>
      <c r="M6" s="3">
        <v>23.8</v>
      </c>
      <c r="N6" s="3" t="s">
        <v>186</v>
      </c>
      <c r="O6" s="3">
        <v>-9.6999999999999993</v>
      </c>
      <c r="P6" s="3">
        <v>-10.8</v>
      </c>
      <c r="Q6" s="3">
        <v>1.1000000000000001</v>
      </c>
      <c r="R6" s="3">
        <v>65.7</v>
      </c>
      <c r="S6" s="3">
        <v>-7.1</v>
      </c>
      <c r="T6" s="3">
        <v>-7.9</v>
      </c>
      <c r="U6" s="3" t="s">
        <v>153</v>
      </c>
    </row>
    <row r="7" spans="2:21" x14ac:dyDescent="0.2">
      <c r="B7" s="3" t="s">
        <v>187</v>
      </c>
      <c r="C7" s="3">
        <v>23.3</v>
      </c>
      <c r="D7" s="3">
        <v>30.8</v>
      </c>
      <c r="E7" s="3">
        <v>27.4</v>
      </c>
      <c r="F7" s="3">
        <v>30.5</v>
      </c>
      <c r="G7" s="3">
        <v>30.7</v>
      </c>
      <c r="H7" s="3">
        <v>30.2</v>
      </c>
      <c r="I7" s="3">
        <v>24.7</v>
      </c>
      <c r="J7" s="3">
        <v>17.100000000000001</v>
      </c>
      <c r="K7" s="3">
        <v>60.6</v>
      </c>
      <c r="L7" s="3">
        <v>74.599999999999994</v>
      </c>
      <c r="M7" s="3">
        <v>28.3</v>
      </c>
      <c r="N7" s="3" t="s">
        <v>152</v>
      </c>
      <c r="O7" s="3">
        <v>-17.3</v>
      </c>
      <c r="P7" s="3">
        <v>-17.3</v>
      </c>
      <c r="Q7" s="3">
        <v>0.8</v>
      </c>
      <c r="R7" s="3">
        <v>99.4</v>
      </c>
      <c r="S7" s="3">
        <v>-15.4</v>
      </c>
      <c r="T7" s="3">
        <v>-13.4</v>
      </c>
      <c r="U7" s="3" t="s">
        <v>188</v>
      </c>
    </row>
    <row r="8" spans="2:21" x14ac:dyDescent="0.2">
      <c r="B8" s="3" t="s">
        <v>189</v>
      </c>
      <c r="C8" s="3">
        <v>23</v>
      </c>
      <c r="D8" s="3">
        <v>27.8</v>
      </c>
      <c r="E8" s="3">
        <v>26.2</v>
      </c>
      <c r="F8" s="3">
        <v>27.8</v>
      </c>
      <c r="G8" s="3">
        <v>27.2</v>
      </c>
      <c r="H8" s="3">
        <v>26.6</v>
      </c>
      <c r="I8" s="3">
        <v>23.5</v>
      </c>
      <c r="J8" s="3">
        <v>16.5</v>
      </c>
      <c r="K8" s="3">
        <v>69.599999999999994</v>
      </c>
      <c r="L8" s="3">
        <v>70</v>
      </c>
      <c r="M8" s="3">
        <v>26.3</v>
      </c>
      <c r="N8" s="3" t="s">
        <v>190</v>
      </c>
      <c r="O8" s="3">
        <v>-11.4</v>
      </c>
      <c r="P8" s="3">
        <v>-11.9</v>
      </c>
      <c r="Q8" s="3">
        <v>1.2</v>
      </c>
      <c r="R8" s="3">
        <v>83.9</v>
      </c>
      <c r="S8" s="3">
        <v>-8.5</v>
      </c>
      <c r="T8" s="3">
        <v>-8.6</v>
      </c>
      <c r="U8" s="3" t="s">
        <v>190</v>
      </c>
    </row>
    <row r="9" spans="2:21" x14ac:dyDescent="0.2">
      <c r="B9" s="3" t="s">
        <v>191</v>
      </c>
      <c r="C9" s="3">
        <v>23.9</v>
      </c>
      <c r="D9" s="3">
        <v>30.7</v>
      </c>
      <c r="E9" s="3">
        <v>28.6</v>
      </c>
      <c r="F9" s="3">
        <v>30.6</v>
      </c>
      <c r="G9" s="3">
        <v>30.6</v>
      </c>
      <c r="H9" s="3">
        <v>29.6</v>
      </c>
      <c r="I9" s="3">
        <v>24</v>
      </c>
      <c r="J9" s="3">
        <v>16.100000000000001</v>
      </c>
      <c r="K9" s="3">
        <v>57.6</v>
      </c>
      <c r="L9" s="3">
        <v>72.099999999999994</v>
      </c>
      <c r="M9" s="3">
        <v>28.1</v>
      </c>
      <c r="N9" s="3" t="s">
        <v>192</v>
      </c>
      <c r="O9" s="3">
        <v>-8.3000000000000007</v>
      </c>
      <c r="P9" s="3">
        <v>-9.6999999999999993</v>
      </c>
      <c r="Q9" s="3">
        <v>1.1000000000000001</v>
      </c>
      <c r="R9" s="3">
        <v>60.6</v>
      </c>
      <c r="S9" s="3">
        <v>-5.5</v>
      </c>
      <c r="T9" s="3">
        <v>-7.1</v>
      </c>
      <c r="U9" s="3" t="s">
        <v>193</v>
      </c>
    </row>
    <row r="10" spans="2:21" x14ac:dyDescent="0.2">
      <c r="B10" s="3" t="s">
        <v>194</v>
      </c>
      <c r="C10" s="3">
        <v>23.1</v>
      </c>
      <c r="D10" s="3">
        <v>28.1</v>
      </c>
      <c r="E10" s="3">
        <v>26.9</v>
      </c>
      <c r="F10" s="3">
        <v>28</v>
      </c>
      <c r="G10" s="3">
        <v>28</v>
      </c>
      <c r="H10" s="3">
        <v>27.1</v>
      </c>
      <c r="I10" s="3">
        <v>23.7</v>
      </c>
      <c r="J10" s="3">
        <v>16.7</v>
      </c>
      <c r="K10" s="3">
        <v>69.5</v>
      </c>
      <c r="L10" s="3">
        <v>71</v>
      </c>
      <c r="M10" s="3">
        <v>25.8</v>
      </c>
      <c r="N10" s="3" t="s">
        <v>192</v>
      </c>
      <c r="O10" s="3">
        <v>-6.7</v>
      </c>
      <c r="P10" s="3">
        <v>-8.3000000000000007</v>
      </c>
      <c r="Q10" s="3">
        <v>1.3</v>
      </c>
      <c r="R10" s="3">
        <v>60.8</v>
      </c>
      <c r="S10" s="3">
        <v>-3.5</v>
      </c>
      <c r="T10" s="3">
        <v>-5.6</v>
      </c>
      <c r="U10" s="3" t="s">
        <v>195</v>
      </c>
    </row>
    <row r="11" spans="2:21" x14ac:dyDescent="0.2">
      <c r="B11" s="3" t="s">
        <v>196</v>
      </c>
      <c r="C11" s="3">
        <v>23.5</v>
      </c>
      <c r="D11" s="3">
        <v>29.8</v>
      </c>
      <c r="E11" s="3">
        <v>28.4</v>
      </c>
      <c r="F11" s="3">
        <v>29.7</v>
      </c>
      <c r="G11" s="3">
        <v>29.6</v>
      </c>
      <c r="H11" s="3">
        <v>27.9</v>
      </c>
      <c r="I11" s="3">
        <v>23.2</v>
      </c>
      <c r="J11" s="3">
        <v>15.2</v>
      </c>
      <c r="K11" s="3">
        <v>57.3</v>
      </c>
      <c r="L11" s="3">
        <v>68.8</v>
      </c>
      <c r="M11" s="3">
        <v>25.9</v>
      </c>
      <c r="N11" s="3" t="s">
        <v>197</v>
      </c>
      <c r="O11" s="3">
        <v>-11</v>
      </c>
      <c r="P11" s="3">
        <v>-12</v>
      </c>
      <c r="Q11" s="3">
        <v>1</v>
      </c>
      <c r="R11" s="3">
        <v>65.400000000000006</v>
      </c>
      <c r="S11" s="3">
        <v>-8.6999999999999993</v>
      </c>
      <c r="T11" s="3">
        <v>-10.3</v>
      </c>
      <c r="U11" s="3" t="s">
        <v>193</v>
      </c>
    </row>
    <row r="12" spans="2:21" x14ac:dyDescent="0.2">
      <c r="B12" s="3" t="s">
        <v>198</v>
      </c>
      <c r="C12" s="3">
        <v>19.8</v>
      </c>
      <c r="D12" s="3">
        <v>26.6</v>
      </c>
      <c r="E12" s="3">
        <v>24.4</v>
      </c>
      <c r="F12" s="3">
        <v>26.6</v>
      </c>
      <c r="G12" s="3">
        <v>26</v>
      </c>
      <c r="H12" s="3">
        <v>24.5</v>
      </c>
      <c r="I12" s="3">
        <v>22</v>
      </c>
      <c r="J12" s="3">
        <v>14.7</v>
      </c>
      <c r="K12" s="3">
        <v>66.7</v>
      </c>
      <c r="L12" s="3">
        <v>64.2</v>
      </c>
      <c r="M12" s="3">
        <v>22.8</v>
      </c>
      <c r="N12" s="3" t="s">
        <v>199</v>
      </c>
      <c r="O12" s="3">
        <v>-8.1999999999999993</v>
      </c>
      <c r="P12" s="3">
        <v>-9.6999999999999993</v>
      </c>
      <c r="Q12" s="3">
        <v>1.1000000000000001</v>
      </c>
      <c r="R12" s="3">
        <v>59.3</v>
      </c>
      <c r="S12" s="3">
        <v>-5.5</v>
      </c>
      <c r="T12" s="3">
        <v>-8</v>
      </c>
      <c r="U12" s="3" t="s">
        <v>193</v>
      </c>
    </row>
    <row r="13" spans="2:21" x14ac:dyDescent="0.2">
      <c r="B13" s="3" t="s">
        <v>200</v>
      </c>
      <c r="C13" s="3">
        <v>20.6</v>
      </c>
      <c r="D13" s="3">
        <v>24.8</v>
      </c>
      <c r="E13" s="3">
        <v>22.8</v>
      </c>
      <c r="F13" s="3">
        <v>24.8</v>
      </c>
      <c r="G13" s="3">
        <v>24.8</v>
      </c>
      <c r="H13" s="3">
        <v>23.7</v>
      </c>
      <c r="I13" s="3">
        <v>21.6</v>
      </c>
      <c r="J13" s="3">
        <v>15</v>
      </c>
      <c r="K13" s="3">
        <v>75.900000000000006</v>
      </c>
      <c r="L13" s="3">
        <v>63.1</v>
      </c>
      <c r="M13" s="3">
        <v>23.1</v>
      </c>
      <c r="N13" s="3" t="s">
        <v>192</v>
      </c>
      <c r="O13" s="3">
        <v>-12.4</v>
      </c>
      <c r="P13" s="3">
        <v>-13.4</v>
      </c>
      <c r="Q13" s="3">
        <v>0.8</v>
      </c>
      <c r="R13" s="3">
        <v>63.4</v>
      </c>
      <c r="S13" s="3">
        <v>-10.4</v>
      </c>
      <c r="T13" s="3">
        <v>-11.9</v>
      </c>
      <c r="U13" s="3" t="s">
        <v>152</v>
      </c>
    </row>
    <row r="14" spans="2:21" x14ac:dyDescent="0.2">
      <c r="B14" s="3" t="s">
        <v>201</v>
      </c>
      <c r="C14" s="3">
        <v>21.7</v>
      </c>
      <c r="D14" s="3">
        <v>32.700000000000003</v>
      </c>
      <c r="E14" s="3">
        <v>28</v>
      </c>
      <c r="F14" s="3">
        <v>31.9</v>
      </c>
      <c r="G14" s="3">
        <v>32.700000000000003</v>
      </c>
      <c r="H14" s="3">
        <v>31.6</v>
      </c>
      <c r="I14" s="3">
        <v>24.7</v>
      </c>
      <c r="J14" s="3">
        <v>16.2</v>
      </c>
      <c r="K14" s="3">
        <v>51.8</v>
      </c>
      <c r="L14" s="3">
        <v>74.5</v>
      </c>
      <c r="M14" s="3">
        <v>27.9</v>
      </c>
      <c r="N14" s="3" t="s">
        <v>202</v>
      </c>
      <c r="O14" s="3">
        <v>-16.3</v>
      </c>
      <c r="P14" s="3">
        <v>-16.7</v>
      </c>
      <c r="Q14" s="3">
        <v>0.7</v>
      </c>
      <c r="R14" s="3">
        <v>78</v>
      </c>
      <c r="S14" s="3">
        <v>-14.7</v>
      </c>
      <c r="T14" s="3">
        <v>-15.1</v>
      </c>
      <c r="U14" s="3" t="s">
        <v>203</v>
      </c>
    </row>
    <row r="15" spans="2:21" x14ac:dyDescent="0.2">
      <c r="B15" s="3" t="s">
        <v>204</v>
      </c>
      <c r="C15" s="3">
        <v>22.3</v>
      </c>
      <c r="D15" s="3">
        <v>25.7</v>
      </c>
      <c r="E15" s="3">
        <v>24.5</v>
      </c>
      <c r="F15" s="3">
        <v>25.7</v>
      </c>
      <c r="G15" s="3">
        <v>25.4</v>
      </c>
      <c r="H15" s="3">
        <v>24.8</v>
      </c>
      <c r="I15" s="3">
        <v>23.4</v>
      </c>
      <c r="J15" s="3">
        <v>17.3</v>
      </c>
      <c r="K15" s="3">
        <v>82.8</v>
      </c>
      <c r="L15" s="3">
        <v>70</v>
      </c>
      <c r="M15" s="3">
        <v>24.5</v>
      </c>
      <c r="N15" s="3" t="s">
        <v>190</v>
      </c>
      <c r="O15" s="3">
        <v>-6.6</v>
      </c>
      <c r="P15" s="3">
        <v>-8.5</v>
      </c>
      <c r="Q15" s="3">
        <v>1.1000000000000001</v>
      </c>
      <c r="R15" s="3">
        <v>52.4</v>
      </c>
      <c r="S15" s="3">
        <v>-3.8</v>
      </c>
      <c r="T15" s="3">
        <v>-6.8</v>
      </c>
      <c r="U15" s="3" t="s">
        <v>203</v>
      </c>
    </row>
    <row r="16" spans="2:21" x14ac:dyDescent="0.2">
      <c r="B16" s="3" t="s">
        <v>205</v>
      </c>
      <c r="C16" s="3">
        <v>23.5</v>
      </c>
      <c r="D16" s="3">
        <v>29.6</v>
      </c>
      <c r="E16" s="3">
        <v>27.3</v>
      </c>
      <c r="F16" s="3">
        <v>29.6</v>
      </c>
      <c r="G16" s="3">
        <v>29.6</v>
      </c>
      <c r="H16" s="3">
        <v>28.7</v>
      </c>
      <c r="I16" s="3">
        <v>24.2</v>
      </c>
      <c r="J16" s="3">
        <v>16.899999999999999</v>
      </c>
      <c r="K16" s="3">
        <v>64.099999999999994</v>
      </c>
      <c r="L16" s="3">
        <v>72.8</v>
      </c>
      <c r="M16" s="3">
        <v>27.2</v>
      </c>
      <c r="N16" s="3" t="s">
        <v>190</v>
      </c>
      <c r="O16" s="3">
        <v>-6.9</v>
      </c>
      <c r="P16" s="3">
        <v>-8.4</v>
      </c>
      <c r="Q16" s="3">
        <v>1.3</v>
      </c>
      <c r="R16" s="3">
        <v>62</v>
      </c>
      <c r="S16" s="3">
        <v>-3.7</v>
      </c>
      <c r="T16" s="3">
        <v>-7.3</v>
      </c>
      <c r="U16" s="3" t="s">
        <v>202</v>
      </c>
    </row>
    <row r="17" spans="2:21" x14ac:dyDescent="0.2">
      <c r="B17" s="3" t="s">
        <v>206</v>
      </c>
      <c r="C17" s="3">
        <v>24.3</v>
      </c>
      <c r="D17" s="3">
        <v>31.1</v>
      </c>
      <c r="E17" s="3">
        <v>29.9</v>
      </c>
      <c r="F17" s="3">
        <v>31</v>
      </c>
      <c r="G17" s="3">
        <v>30.8</v>
      </c>
      <c r="H17" s="3">
        <v>30</v>
      </c>
      <c r="I17" s="3">
        <v>25.2</v>
      </c>
      <c r="J17" s="3">
        <v>17.8</v>
      </c>
      <c r="K17" s="3">
        <v>62.2</v>
      </c>
      <c r="L17" s="3">
        <v>76.900000000000006</v>
      </c>
      <c r="M17" s="3">
        <v>28.9</v>
      </c>
      <c r="N17" s="3" t="s">
        <v>207</v>
      </c>
      <c r="O17" s="3">
        <v>-4.9000000000000004</v>
      </c>
      <c r="P17" s="3">
        <v>-6.1</v>
      </c>
      <c r="Q17" s="3">
        <v>1.8</v>
      </c>
      <c r="R17" s="3">
        <v>73.5</v>
      </c>
      <c r="S17" s="3">
        <v>-0.3</v>
      </c>
      <c r="T17" s="3">
        <v>-4.3</v>
      </c>
      <c r="U17" s="3" t="s">
        <v>152</v>
      </c>
    </row>
    <row r="18" spans="2:21" x14ac:dyDescent="0.2">
      <c r="B18" s="3" t="s">
        <v>208</v>
      </c>
      <c r="C18" s="3">
        <v>25.9</v>
      </c>
      <c r="D18" s="3">
        <v>33.299999999999997</v>
      </c>
      <c r="E18" s="3">
        <v>30.3</v>
      </c>
      <c r="F18" s="3">
        <v>33.1</v>
      </c>
      <c r="G18" s="3">
        <v>33.299999999999997</v>
      </c>
      <c r="H18" s="3">
        <v>32.700000000000003</v>
      </c>
      <c r="I18" s="3">
        <v>26.1</v>
      </c>
      <c r="J18" s="3">
        <v>18.399999999999999</v>
      </c>
      <c r="K18" s="3">
        <v>56.5</v>
      </c>
      <c r="L18" s="3">
        <v>80.599999999999994</v>
      </c>
      <c r="M18" s="3">
        <v>30.4</v>
      </c>
      <c r="N18" s="3" t="s">
        <v>197</v>
      </c>
      <c r="O18" s="3">
        <v>-3.8</v>
      </c>
      <c r="P18" s="3">
        <v>-5.4</v>
      </c>
      <c r="Q18" s="3">
        <v>1.8</v>
      </c>
      <c r="R18" s="3">
        <v>66.900000000000006</v>
      </c>
      <c r="S18" s="3">
        <v>0.8</v>
      </c>
      <c r="T18" s="3">
        <v>-3.1</v>
      </c>
      <c r="U18" s="3" t="s">
        <v>195</v>
      </c>
    </row>
    <row r="19" spans="2:21" x14ac:dyDescent="0.2">
      <c r="B19" s="3" t="s">
        <v>209</v>
      </c>
      <c r="C19" s="3">
        <v>24</v>
      </c>
      <c r="D19" s="3">
        <v>32.200000000000003</v>
      </c>
      <c r="E19" s="3">
        <v>27.5</v>
      </c>
      <c r="F19" s="3">
        <v>31.1</v>
      </c>
      <c r="G19" s="3">
        <v>31.8</v>
      </c>
      <c r="H19" s="3">
        <v>31.8</v>
      </c>
      <c r="I19" s="3">
        <v>25.3</v>
      </c>
      <c r="J19" s="3">
        <v>17.600000000000001</v>
      </c>
      <c r="K19" s="3">
        <v>57.6</v>
      </c>
      <c r="L19" s="3">
        <v>77.400000000000006</v>
      </c>
      <c r="M19" s="3">
        <v>29.5</v>
      </c>
      <c r="N19" s="3" t="s">
        <v>149</v>
      </c>
      <c r="O19" s="3">
        <v>-6.9</v>
      </c>
      <c r="P19" s="3">
        <v>-8.1999999999999993</v>
      </c>
      <c r="Q19" s="3">
        <v>1.4</v>
      </c>
      <c r="R19" s="3">
        <v>67.2</v>
      </c>
      <c r="S19" s="3">
        <v>-3.4</v>
      </c>
      <c r="T19" s="3">
        <v>-6.5</v>
      </c>
      <c r="U19" s="3" t="s">
        <v>152</v>
      </c>
    </row>
    <row r="20" spans="2:21" x14ac:dyDescent="0.2">
      <c r="B20" s="3" t="s">
        <v>210</v>
      </c>
      <c r="C20" s="3">
        <v>24</v>
      </c>
      <c r="D20" s="3">
        <v>31.4</v>
      </c>
      <c r="E20" s="3">
        <v>29.1</v>
      </c>
      <c r="F20" s="3">
        <v>31.3</v>
      </c>
      <c r="G20" s="3">
        <v>31.2</v>
      </c>
      <c r="H20" s="3">
        <v>30.1</v>
      </c>
      <c r="I20" s="3">
        <v>25.3</v>
      </c>
      <c r="J20" s="3">
        <v>17.899999999999999</v>
      </c>
      <c r="K20" s="3">
        <v>61.3</v>
      </c>
      <c r="L20" s="3">
        <v>77.3</v>
      </c>
      <c r="M20" s="3">
        <v>27.1</v>
      </c>
      <c r="N20" s="3" t="s">
        <v>211</v>
      </c>
      <c r="O20" s="3">
        <v>-3.7</v>
      </c>
      <c r="P20" s="3">
        <v>-6.4</v>
      </c>
      <c r="Q20" s="3">
        <v>1.2</v>
      </c>
      <c r="R20" s="3">
        <v>44.9</v>
      </c>
      <c r="S20" s="3">
        <v>-0.6</v>
      </c>
      <c r="T20" s="3">
        <v>-4.7</v>
      </c>
      <c r="U20" s="3" t="s">
        <v>188</v>
      </c>
    </row>
    <row r="21" spans="2:21" x14ac:dyDescent="0.2">
      <c r="B21" s="3" t="s">
        <v>212</v>
      </c>
      <c r="C21" s="3">
        <v>25</v>
      </c>
      <c r="D21" s="3">
        <v>32</v>
      </c>
      <c r="E21" s="3">
        <v>29.4</v>
      </c>
      <c r="F21" s="3">
        <v>32</v>
      </c>
      <c r="G21" s="3">
        <v>31.5</v>
      </c>
      <c r="H21" s="3">
        <v>31.1</v>
      </c>
      <c r="I21" s="3">
        <v>26</v>
      </c>
      <c r="J21" s="3">
        <v>18.899999999999999</v>
      </c>
      <c r="K21" s="3">
        <v>62.5</v>
      </c>
      <c r="L21" s="3">
        <v>80.5</v>
      </c>
      <c r="M21" s="3">
        <v>29.2</v>
      </c>
      <c r="N21" s="3" t="s">
        <v>192</v>
      </c>
      <c r="O21" s="3">
        <v>-2</v>
      </c>
      <c r="P21" s="3">
        <v>-4.3</v>
      </c>
      <c r="Q21" s="3">
        <v>1.8</v>
      </c>
      <c r="R21" s="3">
        <v>55.7</v>
      </c>
      <c r="S21" s="3">
        <v>2.4</v>
      </c>
      <c r="T21" s="3">
        <v>-2.2000000000000002</v>
      </c>
      <c r="U21" s="3" t="s">
        <v>202</v>
      </c>
    </row>
    <row r="22" spans="2:21" x14ac:dyDescent="0.2">
      <c r="B22" s="3" t="s">
        <v>213</v>
      </c>
      <c r="C22" s="3">
        <v>26.2</v>
      </c>
      <c r="D22" s="3">
        <v>33.9</v>
      </c>
      <c r="E22" s="3">
        <v>31.2</v>
      </c>
      <c r="F22" s="3">
        <v>33.6</v>
      </c>
      <c r="G22" s="3">
        <v>33.6</v>
      </c>
      <c r="H22" s="3">
        <v>33.1</v>
      </c>
      <c r="I22" s="3">
        <v>26.5</v>
      </c>
      <c r="J22" s="3">
        <v>18.899999999999999</v>
      </c>
      <c r="K22" s="3">
        <v>56.3</v>
      </c>
      <c r="L22" s="3">
        <v>82.6</v>
      </c>
      <c r="M22" s="3">
        <v>30.5</v>
      </c>
      <c r="N22" s="3" t="s">
        <v>190</v>
      </c>
      <c r="O22" s="3">
        <v>-1.8</v>
      </c>
      <c r="P22" s="3">
        <v>-3.8</v>
      </c>
      <c r="Q22" s="3">
        <v>2</v>
      </c>
      <c r="R22" s="3">
        <v>62.8</v>
      </c>
      <c r="S22" s="3">
        <v>3.3</v>
      </c>
      <c r="T22" s="3">
        <v>-1.9</v>
      </c>
      <c r="U22" s="3" t="s">
        <v>203</v>
      </c>
    </row>
    <row r="23" spans="2:21" x14ac:dyDescent="0.2">
      <c r="B23" s="3" t="s">
        <v>214</v>
      </c>
      <c r="C23" s="3">
        <v>25.1</v>
      </c>
      <c r="D23" s="3">
        <v>34.200000000000003</v>
      </c>
      <c r="E23" s="3">
        <v>29.4</v>
      </c>
      <c r="F23" s="3">
        <v>33.700000000000003</v>
      </c>
      <c r="G23" s="3">
        <v>34.200000000000003</v>
      </c>
      <c r="H23" s="3">
        <v>34</v>
      </c>
      <c r="I23" s="3">
        <v>26.2</v>
      </c>
      <c r="J23" s="3">
        <v>18.3</v>
      </c>
      <c r="K23" s="3">
        <v>53.4</v>
      </c>
      <c r="L23" s="3">
        <v>81.2</v>
      </c>
      <c r="M23" s="3">
        <v>30.9</v>
      </c>
      <c r="N23" s="3" t="s">
        <v>186</v>
      </c>
      <c r="O23" s="3">
        <v>-4.4000000000000004</v>
      </c>
      <c r="P23" s="3">
        <v>-5.4</v>
      </c>
      <c r="Q23" s="3">
        <v>2</v>
      </c>
      <c r="R23" s="3">
        <v>78.400000000000006</v>
      </c>
      <c r="S23" s="3">
        <v>0.7</v>
      </c>
      <c r="T23" s="3">
        <v>-4.7</v>
      </c>
      <c r="U23" s="3" t="s">
        <v>215</v>
      </c>
    </row>
    <row r="24" spans="2:21" x14ac:dyDescent="0.2">
      <c r="B24" s="3" t="s">
        <v>216</v>
      </c>
      <c r="C24" s="3">
        <v>26.1</v>
      </c>
      <c r="D24" s="3">
        <v>34.799999999999997</v>
      </c>
      <c r="E24" s="3">
        <v>29.8</v>
      </c>
      <c r="F24" s="3">
        <v>33.6</v>
      </c>
      <c r="G24" s="3">
        <v>34.799999999999997</v>
      </c>
      <c r="H24" s="3">
        <v>34.1</v>
      </c>
      <c r="I24" s="3">
        <v>26.5</v>
      </c>
      <c r="J24" s="3">
        <v>18.399999999999999</v>
      </c>
      <c r="K24" s="3">
        <v>52</v>
      </c>
      <c r="L24" s="3">
        <v>82.1</v>
      </c>
      <c r="M24" s="3">
        <v>31.3</v>
      </c>
      <c r="N24" s="3" t="s">
        <v>211</v>
      </c>
      <c r="O24" s="3">
        <v>-2.8</v>
      </c>
      <c r="P24" s="3">
        <v>-4.5999999999999996</v>
      </c>
      <c r="Q24" s="3">
        <v>1.9</v>
      </c>
      <c r="R24" s="3">
        <v>63.6</v>
      </c>
      <c r="S24" s="3">
        <v>1.9</v>
      </c>
      <c r="T24" s="3">
        <v>-2.2999999999999998</v>
      </c>
      <c r="U24" s="3" t="s">
        <v>203</v>
      </c>
    </row>
    <row r="25" spans="2:21" x14ac:dyDescent="0.2">
      <c r="B25" s="3" t="s">
        <v>217</v>
      </c>
      <c r="C25" s="3">
        <v>24.9</v>
      </c>
      <c r="D25" s="3">
        <v>29.6</v>
      </c>
      <c r="E25" s="3">
        <v>27.9</v>
      </c>
      <c r="F25" s="3">
        <v>29</v>
      </c>
      <c r="G25" s="3">
        <v>29.1</v>
      </c>
      <c r="H25" s="3">
        <v>28.7</v>
      </c>
      <c r="I25" s="3">
        <v>25.5</v>
      </c>
      <c r="J25" s="3">
        <v>19</v>
      </c>
      <c r="K25" s="3">
        <v>72.099999999999994</v>
      </c>
      <c r="L25" s="3">
        <v>78.3</v>
      </c>
      <c r="M25" s="3">
        <v>28.3</v>
      </c>
      <c r="N25" s="3" t="s">
        <v>211</v>
      </c>
      <c r="O25" s="3">
        <v>0.9</v>
      </c>
      <c r="P25" s="3">
        <v>-2.6</v>
      </c>
      <c r="Q25" s="3">
        <v>1.6</v>
      </c>
      <c r="R25" s="3">
        <v>39.4</v>
      </c>
      <c r="S25" s="3">
        <v>4.9000000000000004</v>
      </c>
      <c r="T25" s="3">
        <v>-0.7</v>
      </c>
      <c r="U25" s="3" t="s">
        <v>193</v>
      </c>
    </row>
    <row r="26" spans="2:21" x14ac:dyDescent="0.2">
      <c r="B26" s="3" t="s">
        <v>218</v>
      </c>
      <c r="C26" s="3">
        <v>25.7</v>
      </c>
      <c r="D26" s="3">
        <v>33.799999999999997</v>
      </c>
      <c r="E26" s="3">
        <v>30.2</v>
      </c>
      <c r="F26" s="3">
        <v>33.299999999999997</v>
      </c>
      <c r="G26" s="3">
        <v>33.799999999999997</v>
      </c>
      <c r="H26" s="3">
        <v>32.700000000000003</v>
      </c>
      <c r="I26" s="3">
        <v>26.6</v>
      </c>
      <c r="J26" s="3">
        <v>19.100000000000001</v>
      </c>
      <c r="K26" s="3">
        <v>57</v>
      </c>
      <c r="L26" s="3">
        <v>82.9</v>
      </c>
      <c r="M26" s="3">
        <v>31.5</v>
      </c>
      <c r="N26" s="3" t="s">
        <v>219</v>
      </c>
      <c r="O26" s="3">
        <v>-1.5</v>
      </c>
      <c r="P26" s="3">
        <v>-4.4000000000000004</v>
      </c>
      <c r="Q26" s="3">
        <v>1.6</v>
      </c>
      <c r="R26" s="3">
        <v>47.3</v>
      </c>
      <c r="S26" s="3">
        <v>2.4</v>
      </c>
      <c r="T26" s="3">
        <v>-2.8</v>
      </c>
      <c r="U26" s="3" t="s">
        <v>152</v>
      </c>
    </row>
    <row r="27" spans="2:21" x14ac:dyDescent="0.2">
      <c r="B27" s="3" t="s">
        <v>220</v>
      </c>
      <c r="C27" s="3">
        <v>25.6</v>
      </c>
      <c r="D27" s="3">
        <v>34.6</v>
      </c>
      <c r="E27" s="3">
        <v>30.1</v>
      </c>
      <c r="F27" s="3">
        <v>33.799999999999997</v>
      </c>
      <c r="G27" s="3">
        <v>34.200000000000003</v>
      </c>
      <c r="H27" s="3">
        <v>33.799999999999997</v>
      </c>
      <c r="I27" s="3">
        <v>27</v>
      </c>
      <c r="J27" s="3">
        <v>19.399999999999999</v>
      </c>
      <c r="K27" s="3">
        <v>55.5</v>
      </c>
      <c r="L27" s="3">
        <v>84.6</v>
      </c>
      <c r="M27" s="3">
        <v>32</v>
      </c>
      <c r="N27" s="3" t="s">
        <v>221</v>
      </c>
      <c r="O27" s="3">
        <v>-0.8</v>
      </c>
      <c r="P27" s="3">
        <v>-4.0999999999999996</v>
      </c>
      <c r="Q27" s="3">
        <v>1.5</v>
      </c>
      <c r="R27" s="3">
        <v>42.6</v>
      </c>
      <c r="S27" s="3">
        <v>3</v>
      </c>
      <c r="T27" s="3">
        <v>-3</v>
      </c>
      <c r="U27" s="3" t="s">
        <v>153</v>
      </c>
    </row>
    <row r="28" spans="2:21" x14ac:dyDescent="0.2">
      <c r="B28" s="3" t="s">
        <v>222</v>
      </c>
      <c r="C28" s="3">
        <v>25.9</v>
      </c>
      <c r="D28" s="3">
        <v>35.799999999999997</v>
      </c>
      <c r="E28" s="3">
        <v>31.1</v>
      </c>
      <c r="F28" s="3">
        <v>34.6</v>
      </c>
      <c r="G28" s="3">
        <v>35.799999999999997</v>
      </c>
      <c r="H28" s="3">
        <v>35.4</v>
      </c>
      <c r="I28" s="3">
        <v>26.5</v>
      </c>
      <c r="J28" s="3">
        <v>18</v>
      </c>
      <c r="K28" s="3">
        <v>48.1</v>
      </c>
      <c r="L28" s="3">
        <v>82.1</v>
      </c>
      <c r="M28" s="3">
        <v>33.4</v>
      </c>
      <c r="N28" s="3" t="s">
        <v>190</v>
      </c>
      <c r="O28" s="3">
        <v>0.2</v>
      </c>
      <c r="P28" s="3">
        <v>-3.2</v>
      </c>
      <c r="Q28" s="3">
        <v>1.5</v>
      </c>
      <c r="R28" s="3">
        <v>38.6</v>
      </c>
      <c r="S28" s="3">
        <v>3.9</v>
      </c>
      <c r="T28" s="3">
        <v>-1.3</v>
      </c>
      <c r="U28" s="3" t="s">
        <v>223</v>
      </c>
    </row>
    <row r="29" spans="2:21" x14ac:dyDescent="0.2">
      <c r="B29" s="3" t="s">
        <v>224</v>
      </c>
      <c r="C29" s="3">
        <v>26.3</v>
      </c>
      <c r="D29" s="3">
        <v>36.799999999999997</v>
      </c>
      <c r="E29" s="3">
        <v>31.4</v>
      </c>
      <c r="F29" s="3">
        <v>35.200000000000003</v>
      </c>
      <c r="G29" s="3">
        <v>36.4</v>
      </c>
      <c r="H29" s="3">
        <v>35.9</v>
      </c>
      <c r="I29" s="3">
        <v>27.4</v>
      </c>
      <c r="J29" s="3">
        <v>19.2</v>
      </c>
      <c r="K29" s="3">
        <v>48.6</v>
      </c>
      <c r="L29" s="3">
        <v>86.3</v>
      </c>
      <c r="M29" s="3">
        <v>34.200000000000003</v>
      </c>
      <c r="N29" s="3" t="s">
        <v>190</v>
      </c>
      <c r="O29" s="3">
        <v>0.3</v>
      </c>
      <c r="P29" s="3">
        <v>-3.2</v>
      </c>
      <c r="Q29" s="3">
        <v>1.4</v>
      </c>
      <c r="R29" s="3">
        <v>36.700000000000003</v>
      </c>
      <c r="S29" s="3">
        <v>3.8</v>
      </c>
      <c r="T29" s="3">
        <v>-0.7</v>
      </c>
      <c r="U29" s="3" t="s">
        <v>195</v>
      </c>
    </row>
    <row r="30" spans="2:21" x14ac:dyDescent="0.2">
      <c r="B30" s="3" t="s">
        <v>225</v>
      </c>
      <c r="C30" s="3">
        <v>27.9</v>
      </c>
      <c r="D30" s="3">
        <v>34.799999999999997</v>
      </c>
      <c r="E30" s="3">
        <v>31.9</v>
      </c>
      <c r="F30" s="3">
        <v>34.700000000000003</v>
      </c>
      <c r="G30" s="3">
        <v>34.5</v>
      </c>
      <c r="H30" s="3">
        <v>33.5</v>
      </c>
      <c r="I30" s="3">
        <v>26.6</v>
      </c>
      <c r="J30" s="3">
        <v>18.600000000000001</v>
      </c>
      <c r="K30" s="3">
        <v>52.6</v>
      </c>
      <c r="L30" s="3">
        <v>82.6</v>
      </c>
      <c r="M30" s="3">
        <v>32.5</v>
      </c>
      <c r="N30" s="3" t="s">
        <v>226</v>
      </c>
      <c r="O30" s="3">
        <v>2</v>
      </c>
      <c r="P30" s="3">
        <v>-2.5</v>
      </c>
      <c r="Q30" s="3">
        <v>1.2</v>
      </c>
      <c r="R30" s="3">
        <v>28.1</v>
      </c>
      <c r="S30" s="3">
        <v>5.0999999999999996</v>
      </c>
      <c r="T30" s="3">
        <v>2.1</v>
      </c>
      <c r="U30" s="3" t="s">
        <v>223</v>
      </c>
    </row>
    <row r="31" spans="2:21" x14ac:dyDescent="0.2">
      <c r="B31" s="3" t="s">
        <v>227</v>
      </c>
      <c r="C31" s="3">
        <v>26.3</v>
      </c>
      <c r="D31" s="3">
        <v>30.7</v>
      </c>
      <c r="E31" s="3">
        <v>28.9</v>
      </c>
      <c r="F31" s="3">
        <v>30.5</v>
      </c>
      <c r="G31" s="3">
        <v>30.7</v>
      </c>
      <c r="H31" s="3">
        <v>29.8</v>
      </c>
      <c r="I31" s="3">
        <v>27.1</v>
      </c>
      <c r="J31" s="3">
        <v>21.4</v>
      </c>
      <c r="K31" s="3">
        <v>75.900000000000006</v>
      </c>
      <c r="L31" s="3">
        <v>85.6</v>
      </c>
      <c r="M31" s="3">
        <v>29.7</v>
      </c>
      <c r="N31" s="3" t="s">
        <v>228</v>
      </c>
      <c r="O31" s="3">
        <v>3.4</v>
      </c>
      <c r="P31" s="3">
        <v>0.2</v>
      </c>
      <c r="Q31" s="3">
        <v>2.5</v>
      </c>
      <c r="R31" s="3">
        <v>51.4</v>
      </c>
      <c r="S31" s="3">
        <v>9.6</v>
      </c>
      <c r="T31" s="3">
        <v>1.9</v>
      </c>
      <c r="U31" s="3" t="s">
        <v>188</v>
      </c>
    </row>
    <row r="32" spans="2:21" x14ac:dyDescent="0.2">
      <c r="B32" s="3" t="s">
        <v>229</v>
      </c>
      <c r="C32" s="3">
        <v>26.6</v>
      </c>
      <c r="D32" s="3">
        <v>29.9</v>
      </c>
      <c r="E32" s="3">
        <v>29.2</v>
      </c>
      <c r="F32" s="3">
        <v>29.9</v>
      </c>
      <c r="G32" s="3">
        <v>29.7</v>
      </c>
      <c r="H32" s="3">
        <v>28.7</v>
      </c>
      <c r="I32" s="3">
        <v>27.2</v>
      </c>
      <c r="J32" s="3">
        <v>21.9</v>
      </c>
      <c r="K32" s="3">
        <v>81.2</v>
      </c>
      <c r="L32" s="3">
        <v>86</v>
      </c>
      <c r="M32" s="3">
        <v>29.1</v>
      </c>
      <c r="N32" s="3" t="s">
        <v>230</v>
      </c>
      <c r="O32" s="3">
        <v>5.6</v>
      </c>
      <c r="P32" s="3">
        <v>2.2999999999999998</v>
      </c>
      <c r="Q32" s="3">
        <v>3.1</v>
      </c>
      <c r="R32" s="3">
        <v>55.6</v>
      </c>
      <c r="S32" s="3">
        <v>13.5</v>
      </c>
      <c r="T32" s="3">
        <v>6.2</v>
      </c>
      <c r="U32" s="3" t="s">
        <v>152</v>
      </c>
    </row>
    <row r="33" spans="2:21" x14ac:dyDescent="0.2">
      <c r="B33" s="3" t="s">
        <v>231</v>
      </c>
      <c r="C33" s="3">
        <v>25.9</v>
      </c>
      <c r="D33" s="3">
        <v>30.5</v>
      </c>
      <c r="E33" s="3">
        <v>29.1</v>
      </c>
      <c r="F33" s="3">
        <v>30.5</v>
      </c>
      <c r="G33" s="3">
        <v>30.5</v>
      </c>
      <c r="H33" s="3">
        <v>29.5</v>
      </c>
      <c r="I33" s="3">
        <v>27.4</v>
      </c>
      <c r="J33" s="3">
        <v>22</v>
      </c>
      <c r="K33" s="3">
        <v>78.8</v>
      </c>
      <c r="L33" s="3">
        <v>86.9</v>
      </c>
      <c r="M33" s="3">
        <v>29.6</v>
      </c>
      <c r="N33" s="3" t="s">
        <v>228</v>
      </c>
      <c r="O33" s="3">
        <v>2.7</v>
      </c>
      <c r="P33" s="3">
        <v>-1</v>
      </c>
      <c r="Q33" s="3">
        <v>1.9</v>
      </c>
      <c r="R33" s="3">
        <v>42.1</v>
      </c>
      <c r="S33" s="3">
        <v>7.6</v>
      </c>
      <c r="T33" s="3">
        <v>1.8</v>
      </c>
      <c r="U33" s="3" t="s">
        <v>193</v>
      </c>
    </row>
    <row r="34" spans="2:21" x14ac:dyDescent="0.2">
      <c r="B34" s="3" t="s">
        <v>232</v>
      </c>
      <c r="C34" s="3">
        <v>27</v>
      </c>
      <c r="D34" s="3">
        <v>33.9</v>
      </c>
      <c r="E34" s="3">
        <v>30.9</v>
      </c>
      <c r="F34" s="3">
        <v>33.200000000000003</v>
      </c>
      <c r="G34" s="3">
        <v>33.9</v>
      </c>
      <c r="H34" s="3">
        <v>32.4</v>
      </c>
      <c r="I34" s="3">
        <v>26.4</v>
      </c>
      <c r="J34" s="3">
        <v>18.7</v>
      </c>
      <c r="K34" s="3">
        <v>55.7</v>
      </c>
      <c r="L34" s="3">
        <v>82.1</v>
      </c>
      <c r="M34" s="3">
        <v>31.5</v>
      </c>
      <c r="N34" s="3" t="s">
        <v>233</v>
      </c>
      <c r="O34" s="3">
        <v>2</v>
      </c>
      <c r="P34" s="3">
        <v>-2.2000000000000002</v>
      </c>
      <c r="Q34" s="3">
        <v>1.4</v>
      </c>
      <c r="R34" s="3">
        <v>32.5</v>
      </c>
      <c r="S34" s="3">
        <v>5.6</v>
      </c>
      <c r="T34" s="3">
        <v>1.8</v>
      </c>
      <c r="U34" s="3" t="s">
        <v>153</v>
      </c>
    </row>
    <row r="35" spans="2:21" x14ac:dyDescent="0.2">
      <c r="B35" s="3" t="s">
        <v>234</v>
      </c>
      <c r="C35" s="3">
        <v>27.6</v>
      </c>
      <c r="D35" s="3">
        <v>32.299999999999997</v>
      </c>
      <c r="E35" s="3">
        <v>30.7</v>
      </c>
      <c r="F35" s="3">
        <v>31.6</v>
      </c>
      <c r="G35" s="3">
        <v>32.1</v>
      </c>
      <c r="H35" s="3">
        <v>31.5</v>
      </c>
      <c r="I35" s="3">
        <v>26.6</v>
      </c>
      <c r="J35" s="3">
        <v>19.8</v>
      </c>
      <c r="K35" s="3">
        <v>64.2</v>
      </c>
      <c r="L35" s="3">
        <v>83.1</v>
      </c>
      <c r="M35" s="3">
        <v>29.8</v>
      </c>
      <c r="N35" s="3" t="s">
        <v>223</v>
      </c>
      <c r="O35" s="3">
        <v>0.1</v>
      </c>
      <c r="P35" s="3">
        <v>-2</v>
      </c>
      <c r="Q35" s="3">
        <v>2.2999999999999998</v>
      </c>
      <c r="R35" s="3">
        <v>61.5</v>
      </c>
      <c r="S35" s="3">
        <v>6</v>
      </c>
      <c r="T35" s="3">
        <v>0.6</v>
      </c>
      <c r="U35" s="3" t="s">
        <v>195</v>
      </c>
    </row>
    <row r="36" spans="2:21" x14ac:dyDescent="0.2">
      <c r="B36" s="3" t="s">
        <v>235</v>
      </c>
      <c r="C36" s="3">
        <v>27.6</v>
      </c>
      <c r="D36" s="3">
        <v>34.200000000000003</v>
      </c>
      <c r="E36" s="3">
        <v>31.6</v>
      </c>
      <c r="F36" s="3">
        <v>34</v>
      </c>
      <c r="G36" s="3">
        <v>34.200000000000003</v>
      </c>
      <c r="H36" s="3">
        <v>32.4</v>
      </c>
      <c r="I36" s="3">
        <v>26.4</v>
      </c>
      <c r="J36" s="3">
        <v>18.600000000000001</v>
      </c>
      <c r="K36" s="3">
        <v>54.4</v>
      </c>
      <c r="L36" s="3">
        <v>82.1</v>
      </c>
      <c r="M36" s="3">
        <v>31.3</v>
      </c>
      <c r="N36" s="3" t="s">
        <v>188</v>
      </c>
      <c r="O36" s="3">
        <v>-1.1000000000000001</v>
      </c>
      <c r="P36" s="3">
        <v>-3.1</v>
      </c>
      <c r="Q36" s="3">
        <v>2.2000000000000002</v>
      </c>
      <c r="R36" s="3">
        <v>63.4</v>
      </c>
      <c r="S36" s="3">
        <v>4.4000000000000004</v>
      </c>
      <c r="T36" s="3">
        <v>-0.4</v>
      </c>
      <c r="U36" s="3" t="s">
        <v>202</v>
      </c>
    </row>
    <row r="37" spans="2:21" x14ac:dyDescent="0.2">
      <c r="B37" s="3" t="s">
        <v>236</v>
      </c>
      <c r="C37" s="3">
        <v>26.6</v>
      </c>
      <c r="D37" s="3">
        <v>34.799999999999997</v>
      </c>
      <c r="E37" s="3">
        <v>32.299999999999997</v>
      </c>
      <c r="F37" s="3">
        <v>34.799999999999997</v>
      </c>
      <c r="G37" s="3">
        <v>34.5</v>
      </c>
      <c r="H37" s="3">
        <v>33</v>
      </c>
      <c r="I37" s="3">
        <v>26.7</v>
      </c>
      <c r="J37" s="3">
        <v>18.899999999999999</v>
      </c>
      <c r="K37" s="3">
        <v>53.4</v>
      </c>
      <c r="L37" s="3">
        <v>83.4</v>
      </c>
      <c r="M37" s="3">
        <v>31.8</v>
      </c>
      <c r="N37" s="3" t="s">
        <v>152</v>
      </c>
      <c r="O37" s="3">
        <v>-1.3</v>
      </c>
      <c r="P37" s="3">
        <v>-3</v>
      </c>
      <c r="Q37" s="3">
        <v>2.2999999999999998</v>
      </c>
      <c r="R37" s="3">
        <v>68.900000000000006</v>
      </c>
      <c r="S37" s="3">
        <v>4.5</v>
      </c>
      <c r="T37" s="3">
        <v>-1.8</v>
      </c>
      <c r="U37" s="3" t="s">
        <v>203</v>
      </c>
    </row>
    <row r="38" spans="2:21" x14ac:dyDescent="0.2">
      <c r="B38" s="3" t="s">
        <v>237</v>
      </c>
      <c r="C38" s="3">
        <v>27.2</v>
      </c>
      <c r="D38" s="3">
        <v>34.700000000000003</v>
      </c>
      <c r="E38" s="3">
        <v>32.6</v>
      </c>
      <c r="F38" s="3">
        <v>34.700000000000003</v>
      </c>
      <c r="G38" s="3">
        <v>34</v>
      </c>
      <c r="H38" s="3">
        <v>33.1</v>
      </c>
      <c r="I38" s="3">
        <v>27.6</v>
      </c>
      <c r="J38" s="3">
        <v>20.5</v>
      </c>
      <c r="K38" s="3">
        <v>58.2</v>
      </c>
      <c r="L38" s="3">
        <v>87.6</v>
      </c>
      <c r="M38" s="3">
        <v>32.5</v>
      </c>
      <c r="N38" s="3" t="s">
        <v>152</v>
      </c>
      <c r="O38" s="3">
        <v>-1.1000000000000001</v>
      </c>
      <c r="P38" s="3">
        <v>-2.5</v>
      </c>
      <c r="Q38" s="3">
        <v>2.5</v>
      </c>
      <c r="R38" s="3">
        <v>73.3</v>
      </c>
      <c r="S38" s="3">
        <v>5.2</v>
      </c>
      <c r="T38" s="3">
        <v>-1</v>
      </c>
      <c r="U38" s="3" t="s">
        <v>186</v>
      </c>
    </row>
    <row r="39" spans="2:21" x14ac:dyDescent="0.2">
      <c r="B39" s="3" t="s">
        <v>238</v>
      </c>
      <c r="C39" s="3">
        <v>26</v>
      </c>
      <c r="D39" s="3">
        <v>33.4</v>
      </c>
      <c r="E39" s="3">
        <v>31.1</v>
      </c>
      <c r="F39" s="3">
        <v>33.200000000000003</v>
      </c>
      <c r="G39" s="3">
        <v>33.4</v>
      </c>
      <c r="H39" s="3">
        <v>31.8</v>
      </c>
      <c r="I39" s="3">
        <v>26.5</v>
      </c>
      <c r="J39" s="3">
        <v>19.100000000000001</v>
      </c>
      <c r="K39" s="3">
        <v>58.5</v>
      </c>
      <c r="L39" s="3">
        <v>82.6</v>
      </c>
      <c r="M39" s="3">
        <v>30.6</v>
      </c>
      <c r="N39" s="3" t="s">
        <v>233</v>
      </c>
      <c r="O39" s="3">
        <v>-0.5</v>
      </c>
      <c r="P39" s="3">
        <v>-2.7</v>
      </c>
      <c r="Q39" s="3">
        <v>2.2000000000000002</v>
      </c>
      <c r="R39" s="3">
        <v>60.9</v>
      </c>
      <c r="S39" s="3">
        <v>5</v>
      </c>
      <c r="T39" s="3">
        <v>-0.5</v>
      </c>
      <c r="U39" s="3" t="s">
        <v>193</v>
      </c>
    </row>
    <row r="40" spans="2:21" x14ac:dyDescent="0.2">
      <c r="B40" s="3" t="s">
        <v>239</v>
      </c>
      <c r="C40" s="3">
        <v>27.5</v>
      </c>
      <c r="D40" s="3">
        <v>34</v>
      </c>
      <c r="E40" s="3">
        <v>31.9</v>
      </c>
      <c r="F40" s="3">
        <v>33.9</v>
      </c>
      <c r="G40" s="3">
        <v>33.9</v>
      </c>
      <c r="H40" s="3">
        <v>33</v>
      </c>
      <c r="I40" s="3">
        <v>26.5</v>
      </c>
      <c r="J40" s="3">
        <v>18.8</v>
      </c>
      <c r="K40" s="3">
        <v>55.6</v>
      </c>
      <c r="L40" s="3">
        <v>82.4</v>
      </c>
      <c r="M40" s="3">
        <v>31.7</v>
      </c>
      <c r="N40" s="3" t="s">
        <v>233</v>
      </c>
      <c r="O40" s="3">
        <v>-0.5</v>
      </c>
      <c r="P40" s="3">
        <v>-2.5</v>
      </c>
      <c r="Q40" s="3">
        <v>2.2999999999999998</v>
      </c>
      <c r="R40" s="3">
        <v>64.099999999999994</v>
      </c>
      <c r="S40" s="3">
        <v>5.3</v>
      </c>
      <c r="T40" s="3">
        <v>-0.2</v>
      </c>
      <c r="U40" s="3" t="s">
        <v>186</v>
      </c>
    </row>
    <row r="41" spans="2:21" x14ac:dyDescent="0.2">
      <c r="B41" s="3" t="s">
        <v>240</v>
      </c>
      <c r="C41" s="3">
        <v>25</v>
      </c>
      <c r="D41" s="3">
        <v>34</v>
      </c>
      <c r="E41" s="3">
        <v>29.1</v>
      </c>
      <c r="F41" s="3">
        <v>32.9</v>
      </c>
      <c r="G41" s="3">
        <v>34</v>
      </c>
      <c r="H41" s="3">
        <v>33.1</v>
      </c>
      <c r="I41" s="3">
        <v>25.7</v>
      </c>
      <c r="J41" s="3">
        <v>17.399999999999999</v>
      </c>
      <c r="K41" s="3">
        <v>51.7</v>
      </c>
      <c r="L41" s="3">
        <v>78.900000000000006</v>
      </c>
      <c r="M41" s="3">
        <v>31.9</v>
      </c>
      <c r="N41" s="3" t="s">
        <v>188</v>
      </c>
      <c r="O41" s="3">
        <v>-6.1</v>
      </c>
      <c r="P41" s="3">
        <v>-7</v>
      </c>
      <c r="Q41" s="3">
        <v>1.8</v>
      </c>
      <c r="R41" s="3">
        <v>78.900000000000006</v>
      </c>
      <c r="S41" s="3">
        <v>-1.7</v>
      </c>
      <c r="T41" s="3">
        <v>-5.4</v>
      </c>
      <c r="U41" s="3" t="s">
        <v>241</v>
      </c>
    </row>
    <row r="42" spans="2:21" x14ac:dyDescent="0.2">
      <c r="B42" s="3" t="s">
        <v>242</v>
      </c>
      <c r="C42" s="3">
        <v>20.3</v>
      </c>
      <c r="D42" s="3">
        <v>29.2</v>
      </c>
      <c r="E42" s="3">
        <v>25.1</v>
      </c>
      <c r="F42" s="3">
        <v>28.8</v>
      </c>
      <c r="G42" s="3">
        <v>29.1</v>
      </c>
      <c r="H42" s="3">
        <v>28</v>
      </c>
      <c r="I42" s="3">
        <v>24.5</v>
      </c>
      <c r="J42" s="3">
        <v>17.600000000000001</v>
      </c>
      <c r="K42" s="3">
        <v>68.3</v>
      </c>
      <c r="L42" s="3">
        <v>74.2</v>
      </c>
      <c r="M42" s="3">
        <v>27.2</v>
      </c>
      <c r="N42" s="3" t="s">
        <v>221</v>
      </c>
      <c r="O42" s="3">
        <v>-8.5</v>
      </c>
      <c r="P42" s="3">
        <v>-9.5</v>
      </c>
      <c r="Q42" s="3">
        <v>1.3</v>
      </c>
      <c r="R42" s="3">
        <v>72.400000000000006</v>
      </c>
      <c r="S42" s="3">
        <v>-5.3</v>
      </c>
      <c r="T42" s="3">
        <v>-9.9</v>
      </c>
      <c r="U42" s="3" t="s">
        <v>215</v>
      </c>
    </row>
    <row r="43" spans="2:21" x14ac:dyDescent="0.2">
      <c r="B43" s="3" t="s">
        <v>243</v>
      </c>
      <c r="C43" s="3">
        <v>24.3</v>
      </c>
      <c r="D43" s="3">
        <v>34.200000000000003</v>
      </c>
      <c r="E43" s="3">
        <v>28.5</v>
      </c>
      <c r="F43" s="3">
        <v>32.799999999999997</v>
      </c>
      <c r="G43" s="3">
        <v>34.200000000000003</v>
      </c>
      <c r="H43" s="3">
        <v>33.299999999999997</v>
      </c>
      <c r="I43" s="3">
        <v>25.2</v>
      </c>
      <c r="J43" s="3">
        <v>16.399999999999999</v>
      </c>
      <c r="K43" s="3">
        <v>48.3</v>
      </c>
      <c r="L43" s="3">
        <v>76.599999999999994</v>
      </c>
      <c r="M43" s="3">
        <v>31.9</v>
      </c>
      <c r="N43" s="3" t="s">
        <v>149</v>
      </c>
      <c r="O43" s="3">
        <v>-6.9</v>
      </c>
      <c r="P43" s="3">
        <v>-8.1999999999999993</v>
      </c>
      <c r="Q43" s="3">
        <v>1.4</v>
      </c>
      <c r="R43" s="3">
        <v>65.8</v>
      </c>
      <c r="S43" s="3">
        <v>-3.5</v>
      </c>
      <c r="T43" s="3">
        <v>-6.7</v>
      </c>
      <c r="U43" s="3" t="s">
        <v>149</v>
      </c>
    </row>
    <row r="44" spans="2:21" x14ac:dyDescent="0.2">
      <c r="B44" s="3" t="s">
        <v>244</v>
      </c>
      <c r="C44" s="3">
        <v>23.8</v>
      </c>
      <c r="D44" s="3">
        <v>34.200000000000003</v>
      </c>
      <c r="E44" s="3">
        <v>27.9</v>
      </c>
      <c r="F44" s="3">
        <v>32.5</v>
      </c>
      <c r="G44" s="3">
        <v>34.1</v>
      </c>
      <c r="H44" s="3">
        <v>33.4</v>
      </c>
      <c r="I44" s="3">
        <v>25.5</v>
      </c>
      <c r="J44" s="3">
        <v>17</v>
      </c>
      <c r="K44" s="3">
        <v>49.9</v>
      </c>
      <c r="L44" s="3">
        <v>78</v>
      </c>
      <c r="M44" s="3">
        <v>32</v>
      </c>
      <c r="N44" s="3" t="s">
        <v>152</v>
      </c>
      <c r="O44" s="3">
        <v>-5.5</v>
      </c>
      <c r="P44" s="3">
        <v>-7.4</v>
      </c>
      <c r="Q44" s="3">
        <v>1.3</v>
      </c>
      <c r="R44" s="3">
        <v>56.5</v>
      </c>
      <c r="S44" s="3">
        <v>-2.2000000000000002</v>
      </c>
      <c r="T44" s="3">
        <v>-4.7</v>
      </c>
      <c r="U44" s="3" t="s">
        <v>188</v>
      </c>
    </row>
    <row r="45" spans="2:21" x14ac:dyDescent="0.2">
      <c r="B45" s="3" t="s">
        <v>245</v>
      </c>
      <c r="C45" s="3">
        <v>25.5</v>
      </c>
      <c r="D45" s="3">
        <v>36.1</v>
      </c>
      <c r="E45" s="3">
        <v>29.6</v>
      </c>
      <c r="F45" s="3">
        <v>34.5</v>
      </c>
      <c r="G45" s="3">
        <v>36.1</v>
      </c>
      <c r="H45" s="3">
        <v>34.799999999999997</v>
      </c>
      <c r="I45" s="3">
        <v>26.6</v>
      </c>
      <c r="J45" s="3">
        <v>18</v>
      </c>
      <c r="K45" s="3">
        <v>47.4</v>
      </c>
      <c r="L45" s="3">
        <v>82.5</v>
      </c>
      <c r="M45" s="3">
        <v>33.799999999999997</v>
      </c>
      <c r="N45" s="3" t="s">
        <v>230</v>
      </c>
      <c r="O45" s="3">
        <v>-2.2999999999999998</v>
      </c>
      <c r="P45" s="3">
        <v>-5.8</v>
      </c>
      <c r="Q45" s="3">
        <v>1.1000000000000001</v>
      </c>
      <c r="R45" s="3">
        <v>33.799999999999997</v>
      </c>
      <c r="S45" s="3">
        <v>0.3</v>
      </c>
      <c r="T45" s="3">
        <v>-2.5</v>
      </c>
      <c r="U45" s="3" t="s">
        <v>193</v>
      </c>
    </row>
    <row r="46" spans="2:21" x14ac:dyDescent="0.2">
      <c r="B46" s="3" t="s">
        <v>246</v>
      </c>
      <c r="C46" s="3">
        <v>27.1</v>
      </c>
      <c r="D46" s="3">
        <v>34</v>
      </c>
      <c r="E46" s="3">
        <v>30.8</v>
      </c>
      <c r="F46" s="3">
        <v>33.4</v>
      </c>
      <c r="G46" s="3">
        <v>33.799999999999997</v>
      </c>
      <c r="H46" s="3">
        <v>33.299999999999997</v>
      </c>
      <c r="I46" s="3">
        <v>27.2</v>
      </c>
      <c r="J46" s="3">
        <v>20.100000000000001</v>
      </c>
      <c r="K46" s="3">
        <v>59.2</v>
      </c>
      <c r="L46" s="3">
        <v>85.6</v>
      </c>
      <c r="M46" s="3">
        <v>31.4</v>
      </c>
      <c r="N46" s="3" t="s">
        <v>230</v>
      </c>
      <c r="O46" s="3">
        <v>3</v>
      </c>
      <c r="P46" s="3">
        <v>-1.4</v>
      </c>
      <c r="Q46" s="3">
        <v>1.5</v>
      </c>
      <c r="R46" s="3">
        <v>32.799999999999997</v>
      </c>
      <c r="S46" s="3">
        <v>6.9</v>
      </c>
      <c r="T46" s="3">
        <v>1.2</v>
      </c>
      <c r="U46" s="3" t="s">
        <v>188</v>
      </c>
    </row>
    <row r="47" spans="2:21" x14ac:dyDescent="0.2">
      <c r="B47" s="3" t="s">
        <v>247</v>
      </c>
      <c r="C47" s="3">
        <v>27.1</v>
      </c>
      <c r="D47" s="3">
        <v>33.9</v>
      </c>
      <c r="E47" s="3">
        <v>31.1</v>
      </c>
      <c r="F47" s="3">
        <v>33.299999999999997</v>
      </c>
      <c r="G47" s="3">
        <v>33.6</v>
      </c>
      <c r="H47" s="3">
        <v>32.700000000000003</v>
      </c>
      <c r="I47" s="3">
        <v>27</v>
      </c>
      <c r="J47" s="3">
        <v>19.8</v>
      </c>
      <c r="K47" s="3">
        <v>58.8</v>
      </c>
      <c r="L47" s="3">
        <v>84.8</v>
      </c>
      <c r="M47" s="3">
        <v>31.6</v>
      </c>
      <c r="N47" s="3" t="s">
        <v>152</v>
      </c>
      <c r="O47" s="3">
        <v>2</v>
      </c>
      <c r="P47" s="3">
        <v>-1.8</v>
      </c>
      <c r="Q47" s="3">
        <v>1.7</v>
      </c>
      <c r="R47" s="3">
        <v>38.1</v>
      </c>
      <c r="S47" s="3">
        <v>6.2</v>
      </c>
      <c r="T47" s="3">
        <v>1.3</v>
      </c>
      <c r="U47" s="3" t="s">
        <v>203</v>
      </c>
    </row>
    <row r="48" spans="2:21" x14ac:dyDescent="0.2">
      <c r="B48" s="3" t="s">
        <v>248</v>
      </c>
      <c r="C48" s="3">
        <v>27</v>
      </c>
      <c r="D48" s="3">
        <v>35.6</v>
      </c>
      <c r="E48" s="3">
        <v>31.3</v>
      </c>
      <c r="F48" s="3">
        <v>34.799999999999997</v>
      </c>
      <c r="G48" s="3">
        <v>35.5</v>
      </c>
      <c r="H48" s="3">
        <v>34.799999999999997</v>
      </c>
      <c r="I48" s="3">
        <v>26.8</v>
      </c>
      <c r="J48" s="3">
        <v>18.7</v>
      </c>
      <c r="K48" s="3">
        <v>50.6</v>
      </c>
      <c r="L48" s="3">
        <v>83.8</v>
      </c>
      <c r="M48" s="3">
        <v>33.700000000000003</v>
      </c>
      <c r="N48" s="3" t="s">
        <v>203</v>
      </c>
      <c r="O48" s="3">
        <v>0.2</v>
      </c>
      <c r="P48" s="3">
        <v>-2.6</v>
      </c>
      <c r="Q48" s="3">
        <v>1.9</v>
      </c>
      <c r="R48" s="3">
        <v>48.4</v>
      </c>
      <c r="S48" s="3">
        <v>4.8</v>
      </c>
      <c r="T48" s="3">
        <v>0.3</v>
      </c>
      <c r="U48" s="3" t="s">
        <v>193</v>
      </c>
    </row>
    <row r="49" spans="2:21" x14ac:dyDescent="0.2">
      <c r="B49" s="3" t="s">
        <v>249</v>
      </c>
      <c r="C49" s="3">
        <v>22.7</v>
      </c>
      <c r="D49" s="3">
        <v>33.799999999999997</v>
      </c>
      <c r="E49" s="3">
        <v>27.8</v>
      </c>
      <c r="F49" s="3">
        <v>32.200000000000003</v>
      </c>
      <c r="G49" s="3">
        <v>33.799999999999997</v>
      </c>
      <c r="H49" s="3">
        <v>32.9</v>
      </c>
      <c r="I49" s="3">
        <v>25.8</v>
      </c>
      <c r="J49" s="3">
        <v>17.600000000000001</v>
      </c>
      <c r="K49" s="3">
        <v>52.8</v>
      </c>
      <c r="L49" s="3">
        <v>79.2</v>
      </c>
      <c r="M49" s="3">
        <v>31.9</v>
      </c>
      <c r="N49" s="3" t="s">
        <v>149</v>
      </c>
      <c r="O49" s="3">
        <v>-8</v>
      </c>
      <c r="P49" s="3">
        <v>-8.4</v>
      </c>
      <c r="Q49" s="3">
        <v>1.7</v>
      </c>
      <c r="R49" s="3">
        <v>89.8</v>
      </c>
      <c r="S49" s="3">
        <v>-3.8</v>
      </c>
      <c r="T49" s="3">
        <v>-6.7</v>
      </c>
      <c r="U49" s="3" t="s">
        <v>186</v>
      </c>
    </row>
    <row r="50" spans="2:21" x14ac:dyDescent="0.2">
      <c r="B50" s="3" t="s">
        <v>250</v>
      </c>
      <c r="C50" s="3">
        <v>27.3</v>
      </c>
      <c r="D50" s="3">
        <v>36.1</v>
      </c>
      <c r="E50" s="3">
        <v>21.1</v>
      </c>
      <c r="F50" s="3">
        <v>34.9</v>
      </c>
      <c r="G50" s="3">
        <v>36.1</v>
      </c>
      <c r="H50" s="3">
        <v>35.6</v>
      </c>
      <c r="I50" s="3">
        <v>27</v>
      </c>
      <c r="J50" s="3">
        <v>18.8</v>
      </c>
      <c r="K50" s="3">
        <v>49.4</v>
      </c>
      <c r="L50" s="3">
        <v>84.5</v>
      </c>
      <c r="M50" s="3">
        <v>33.9</v>
      </c>
      <c r="N50" s="3" t="s">
        <v>202</v>
      </c>
      <c r="O50" s="3">
        <v>0.1</v>
      </c>
      <c r="P50" s="3">
        <v>-2.7</v>
      </c>
      <c r="Q50" s="3">
        <v>1.9</v>
      </c>
      <c r="R50" s="3">
        <v>49.6</v>
      </c>
      <c r="S50" s="3">
        <v>4.8</v>
      </c>
      <c r="T50" s="3">
        <v>-0.1</v>
      </c>
      <c r="U50" s="3" t="s">
        <v>193</v>
      </c>
    </row>
    <row r="51" spans="2:21" x14ac:dyDescent="0.2">
      <c r="B51" s="3" t="s">
        <v>251</v>
      </c>
      <c r="C51" s="3">
        <v>27.8</v>
      </c>
      <c r="D51" s="3">
        <v>34.700000000000003</v>
      </c>
      <c r="E51" s="3">
        <v>31.6</v>
      </c>
      <c r="F51" s="3">
        <v>34.200000000000003</v>
      </c>
      <c r="G51" s="3">
        <v>34.700000000000003</v>
      </c>
      <c r="H51" s="3">
        <v>34.299999999999997</v>
      </c>
      <c r="I51" s="3">
        <v>27.5</v>
      </c>
      <c r="J51" s="3">
        <v>20.399999999999999</v>
      </c>
      <c r="K51" s="3">
        <v>57.7</v>
      </c>
      <c r="L51" s="3">
        <v>87.1</v>
      </c>
      <c r="M51" s="3">
        <v>32.4</v>
      </c>
      <c r="N51" s="3" t="s">
        <v>195</v>
      </c>
      <c r="O51" s="3">
        <v>1.2</v>
      </c>
      <c r="P51" s="3">
        <v>-1.6</v>
      </c>
      <c r="Q51" s="3">
        <v>2.1</v>
      </c>
      <c r="R51" s="3">
        <v>51.8</v>
      </c>
      <c r="S51" s="3">
        <v>6.6</v>
      </c>
      <c r="T51" s="3">
        <v>1</v>
      </c>
      <c r="U51" s="3" t="s">
        <v>195</v>
      </c>
    </row>
    <row r="52" spans="2:21" x14ac:dyDescent="0.2">
      <c r="B52" s="3" t="s">
        <v>252</v>
      </c>
      <c r="C52" s="3">
        <v>26.9</v>
      </c>
      <c r="D52" s="3">
        <v>33.799999999999997</v>
      </c>
      <c r="E52" s="3">
        <v>30.9</v>
      </c>
      <c r="F52" s="3">
        <v>33.700000000000003</v>
      </c>
      <c r="G52" s="3">
        <v>33.799999999999997</v>
      </c>
      <c r="H52" s="3">
        <v>33.299999999999997</v>
      </c>
      <c r="I52" s="3">
        <v>27</v>
      </c>
      <c r="J52" s="3">
        <v>19.8</v>
      </c>
      <c r="K52" s="3">
        <v>59.1</v>
      </c>
      <c r="L52" s="3">
        <v>24.7</v>
      </c>
      <c r="M52" s="3">
        <v>31.6</v>
      </c>
      <c r="N52" s="3" t="s">
        <v>219</v>
      </c>
      <c r="O52" s="3">
        <v>2.9</v>
      </c>
      <c r="P52" s="3">
        <v>-0.9</v>
      </c>
      <c r="Q52" s="3">
        <v>1.9</v>
      </c>
      <c r="R52" s="3">
        <v>41.2</v>
      </c>
      <c r="S52" s="3">
        <v>7.7</v>
      </c>
      <c r="T52" s="3">
        <v>1</v>
      </c>
      <c r="U52" s="3" t="s">
        <v>152</v>
      </c>
    </row>
    <row r="53" spans="2:21" x14ac:dyDescent="0.2">
      <c r="B53" s="3" t="s">
        <v>253</v>
      </c>
      <c r="C53" s="3">
        <v>27.5</v>
      </c>
      <c r="D53" s="3">
        <v>34.299999999999997</v>
      </c>
      <c r="E53" s="3">
        <v>31.3</v>
      </c>
      <c r="F53" s="3">
        <v>34.200000000000003</v>
      </c>
      <c r="G53" s="3">
        <v>34.299999999999997</v>
      </c>
      <c r="H53" s="3">
        <v>33.9</v>
      </c>
      <c r="I53" s="3">
        <v>26.5</v>
      </c>
      <c r="J53" s="3">
        <v>18.8</v>
      </c>
      <c r="K53" s="3">
        <v>54.6</v>
      </c>
      <c r="L53" s="3">
        <v>82.6</v>
      </c>
      <c r="M53" s="3">
        <v>32.6</v>
      </c>
      <c r="N53" s="3" t="s">
        <v>254</v>
      </c>
      <c r="O53" s="3">
        <v>-1.2</v>
      </c>
      <c r="P53" s="3">
        <v>-2.6</v>
      </c>
      <c r="Q53" s="3">
        <v>2.5</v>
      </c>
      <c r="R53" s="3">
        <v>74.400000000000006</v>
      </c>
      <c r="S53" s="3">
        <v>5.2</v>
      </c>
      <c r="T53" s="3">
        <v>-0.9</v>
      </c>
      <c r="U53" s="3" t="s">
        <v>6</v>
      </c>
    </row>
    <row r="54" spans="2:21" x14ac:dyDescent="0.2">
      <c r="B54" s="3" t="s">
        <v>255</v>
      </c>
      <c r="C54" s="3">
        <v>28.1</v>
      </c>
      <c r="D54" s="3">
        <v>33.799999999999997</v>
      </c>
      <c r="E54" s="3">
        <v>31.1</v>
      </c>
      <c r="F54" s="3">
        <v>33.700000000000003</v>
      </c>
      <c r="G54" s="3">
        <v>33.799999999999997</v>
      </c>
      <c r="H54" s="3">
        <v>33.5</v>
      </c>
      <c r="I54" s="3">
        <v>26.3</v>
      </c>
      <c r="J54" s="3">
        <v>18.600000000000001</v>
      </c>
      <c r="K54" s="3">
        <v>55.6</v>
      </c>
      <c r="L54" s="3">
        <v>81.7</v>
      </c>
      <c r="M54" s="3">
        <v>32.200000000000003</v>
      </c>
      <c r="N54" s="3" t="s">
        <v>192</v>
      </c>
      <c r="O54" s="3">
        <v>0.5</v>
      </c>
      <c r="P54" s="3">
        <v>-1.6</v>
      </c>
      <c r="Q54" s="3">
        <v>2.5</v>
      </c>
      <c r="R54" s="3">
        <v>63.1</v>
      </c>
      <c r="S54" s="3">
        <v>6.7</v>
      </c>
      <c r="T54" s="3">
        <v>1</v>
      </c>
      <c r="U54" s="3" t="s">
        <v>6</v>
      </c>
    </row>
    <row r="55" spans="2:21" x14ac:dyDescent="0.2">
      <c r="B55" s="3" t="s">
        <v>256</v>
      </c>
      <c r="C55" s="3">
        <v>26.9</v>
      </c>
      <c r="D55" s="3">
        <v>33.6</v>
      </c>
      <c r="E55" s="3">
        <v>30.1</v>
      </c>
      <c r="F55" s="3">
        <v>32.4</v>
      </c>
      <c r="G55" s="3">
        <v>33.299999999999997</v>
      </c>
      <c r="H55" s="3">
        <v>33.200000000000003</v>
      </c>
      <c r="I55" s="3">
        <v>26.7</v>
      </c>
      <c r="J55" s="3">
        <v>19.3</v>
      </c>
      <c r="K55" s="3">
        <v>58.4</v>
      </c>
      <c r="L55" s="3">
        <v>83.3</v>
      </c>
      <c r="M55" s="3">
        <v>32.200000000000003</v>
      </c>
      <c r="N55" s="3" t="s">
        <v>223</v>
      </c>
      <c r="O55" s="3">
        <v>-0.7</v>
      </c>
      <c r="P55" s="3">
        <v>-2.4</v>
      </c>
      <c r="Q55" s="3">
        <v>2.5</v>
      </c>
      <c r="R55" s="3">
        <v>69.400000000000006</v>
      </c>
      <c r="S55" s="3">
        <v>5.5</v>
      </c>
      <c r="T55" s="3">
        <v>-0.1</v>
      </c>
      <c r="U55" s="3" t="s">
        <v>254</v>
      </c>
    </row>
    <row r="56" spans="2:21" x14ac:dyDescent="0.2">
      <c r="B56" s="3" t="s">
        <v>257</v>
      </c>
      <c r="C56" s="3">
        <v>27.5</v>
      </c>
      <c r="D56" s="3">
        <v>35.799999999999997</v>
      </c>
      <c r="E56" s="3">
        <v>30.8</v>
      </c>
      <c r="F56" s="3">
        <v>34.200000000000003</v>
      </c>
      <c r="G56" s="3">
        <v>35.799999999999997</v>
      </c>
      <c r="H56" s="3">
        <v>35.6</v>
      </c>
      <c r="I56" s="3">
        <v>26.2</v>
      </c>
      <c r="J56" s="3">
        <v>17.5</v>
      </c>
      <c r="K56" s="3">
        <v>47</v>
      </c>
      <c r="L56" s="3">
        <v>81</v>
      </c>
      <c r="M56" s="3">
        <v>34.200000000000003</v>
      </c>
      <c r="N56" s="3" t="s">
        <v>226</v>
      </c>
      <c r="O56" s="3">
        <v>0.1</v>
      </c>
      <c r="P56" s="3">
        <v>-2.4</v>
      </c>
      <c r="Q56" s="3">
        <v>2.1</v>
      </c>
      <c r="R56" s="3">
        <v>54.2</v>
      </c>
      <c r="S56" s="3">
        <v>5.3</v>
      </c>
      <c r="T56" s="3">
        <v>0.4</v>
      </c>
      <c r="U56" s="3" t="s">
        <v>188</v>
      </c>
    </row>
    <row r="57" spans="2:21" x14ac:dyDescent="0.2">
      <c r="B57" s="3" t="s">
        <v>258</v>
      </c>
      <c r="C57" s="3">
        <v>28.3</v>
      </c>
      <c r="D57" s="3">
        <v>35.299999999999997</v>
      </c>
      <c r="E57" s="3">
        <v>31.5</v>
      </c>
      <c r="F57" s="3">
        <v>34.5</v>
      </c>
      <c r="G57" s="3">
        <v>35.1</v>
      </c>
      <c r="H57" s="3">
        <v>34.4</v>
      </c>
      <c r="I57" s="3">
        <v>26.9</v>
      </c>
      <c r="J57" s="3">
        <v>18.899999999999999</v>
      </c>
      <c r="K57" s="3">
        <v>52</v>
      </c>
      <c r="L57" s="3">
        <v>84</v>
      </c>
      <c r="M57" s="3">
        <v>34.200000000000003</v>
      </c>
      <c r="N57" s="3" t="s">
        <v>230</v>
      </c>
      <c r="O57" s="3">
        <v>1</v>
      </c>
      <c r="P57" s="3">
        <v>-1.1000000000000001</v>
      </c>
      <c r="Q57" s="3">
        <v>2.2000000000000002</v>
      </c>
      <c r="R57" s="3">
        <v>51.7</v>
      </c>
      <c r="S57" s="3">
        <v>7.4</v>
      </c>
      <c r="T57" s="3">
        <v>2</v>
      </c>
      <c r="U57" s="3" t="s">
        <v>152</v>
      </c>
    </row>
    <row r="58" spans="2:21" x14ac:dyDescent="0.2">
      <c r="B58" s="3" t="s">
        <v>259</v>
      </c>
      <c r="C58" s="3">
        <v>28.4</v>
      </c>
      <c r="D58" s="3">
        <v>34</v>
      </c>
      <c r="E58" s="3">
        <v>31</v>
      </c>
      <c r="F58" s="3">
        <v>33.1</v>
      </c>
      <c r="G58" s="3">
        <v>33.799999999999997</v>
      </c>
      <c r="H58" s="3">
        <v>33.6</v>
      </c>
      <c r="I58" s="3">
        <v>27.1</v>
      </c>
      <c r="J58" s="3">
        <v>19.8</v>
      </c>
      <c r="K58" s="3">
        <v>58.5</v>
      </c>
      <c r="L58" s="3">
        <v>85</v>
      </c>
      <c r="M58" s="3">
        <v>32.799999999999997</v>
      </c>
      <c r="N58" s="3" t="s">
        <v>188</v>
      </c>
      <c r="O58" s="3">
        <v>2</v>
      </c>
      <c r="P58" s="3">
        <v>-1</v>
      </c>
      <c r="Q58" s="3">
        <v>2.2000000000000002</v>
      </c>
      <c r="R58" s="3">
        <v>51</v>
      </c>
      <c r="S58" s="3">
        <v>7.6</v>
      </c>
      <c r="T58" s="3">
        <v>2.1</v>
      </c>
      <c r="U58" s="3" t="s">
        <v>152</v>
      </c>
    </row>
    <row r="59" spans="2:21" x14ac:dyDescent="0.2">
      <c r="B59" s="3" t="s">
        <v>260</v>
      </c>
      <c r="C59" s="3">
        <v>26.3</v>
      </c>
      <c r="D59" s="3">
        <v>34.6</v>
      </c>
      <c r="E59" s="3">
        <v>30.2</v>
      </c>
      <c r="F59" s="3">
        <v>33.9</v>
      </c>
      <c r="G59" s="3">
        <v>34.6</v>
      </c>
      <c r="H59" s="3">
        <v>34.5</v>
      </c>
      <c r="I59" s="3">
        <v>26.5</v>
      </c>
      <c r="J59" s="3">
        <v>18.600000000000001</v>
      </c>
      <c r="K59" s="3">
        <v>53.2</v>
      </c>
      <c r="L59" s="3">
        <v>82.5</v>
      </c>
      <c r="M59" s="3">
        <v>33.200000000000003</v>
      </c>
      <c r="N59" s="3" t="s">
        <v>211</v>
      </c>
      <c r="O59" s="3">
        <v>0.1</v>
      </c>
      <c r="P59" s="3">
        <v>-2.2000000000000002</v>
      </c>
      <c r="Q59" s="3">
        <v>2.2000000000000002</v>
      </c>
      <c r="R59" s="3">
        <v>58</v>
      </c>
      <c r="S59" s="3">
        <v>5.6</v>
      </c>
      <c r="T59" s="3">
        <v>-1</v>
      </c>
      <c r="U59" s="3" t="s">
        <v>152</v>
      </c>
    </row>
    <row r="60" spans="2:21" x14ac:dyDescent="0.2">
      <c r="B60" s="3" t="s">
        <v>261</v>
      </c>
      <c r="C60" s="3">
        <v>27.9</v>
      </c>
      <c r="D60" s="3">
        <v>34.4</v>
      </c>
      <c r="E60" s="3">
        <v>31</v>
      </c>
      <c r="F60" s="3">
        <v>33.4</v>
      </c>
      <c r="G60" s="3">
        <v>34.4</v>
      </c>
      <c r="H60" s="3">
        <v>33.799999999999997</v>
      </c>
      <c r="I60" s="3">
        <v>26.3</v>
      </c>
      <c r="J60" s="3">
        <v>18.2</v>
      </c>
      <c r="K60" s="3">
        <v>52.7</v>
      </c>
      <c r="L60" s="3">
        <v>81.3</v>
      </c>
      <c r="M60" s="3">
        <v>32.799999999999997</v>
      </c>
      <c r="N60" s="3" t="s">
        <v>262</v>
      </c>
      <c r="O60" s="3">
        <v>1.6</v>
      </c>
      <c r="P60" s="3">
        <v>-1.3</v>
      </c>
      <c r="Q60" s="3">
        <v>2.2000000000000002</v>
      </c>
      <c r="R60" s="3">
        <v>51.1</v>
      </c>
      <c r="S60" s="3">
        <v>7</v>
      </c>
      <c r="T60" s="3">
        <v>1.8</v>
      </c>
      <c r="U60" s="3" t="s">
        <v>193</v>
      </c>
    </row>
    <row r="61" spans="2:21" x14ac:dyDescent="0.2">
      <c r="B61" s="3" t="s">
        <v>263</v>
      </c>
      <c r="C61" s="3">
        <v>26.9</v>
      </c>
      <c r="D61" s="3">
        <v>30.8</v>
      </c>
      <c r="E61" s="3">
        <v>29.6</v>
      </c>
      <c r="F61" s="3">
        <v>30.6</v>
      </c>
      <c r="G61" s="3">
        <v>30.8</v>
      </c>
      <c r="H61" s="3">
        <v>30.1</v>
      </c>
      <c r="I61" s="3">
        <v>27.1</v>
      </c>
      <c r="J61" s="3">
        <v>21.3</v>
      </c>
      <c r="K61" s="3">
        <v>75</v>
      </c>
      <c r="L61" s="3">
        <v>85.4</v>
      </c>
      <c r="M61" s="3">
        <v>30.1</v>
      </c>
      <c r="N61" s="3" t="s">
        <v>152</v>
      </c>
      <c r="O61" s="3">
        <v>3.1</v>
      </c>
      <c r="P61" s="3">
        <v>-0.3</v>
      </c>
      <c r="Q61" s="3">
        <v>2.2999999999999998</v>
      </c>
      <c r="R61" s="3">
        <v>48.5</v>
      </c>
      <c r="S61" s="3">
        <v>8.9</v>
      </c>
      <c r="T61" s="3">
        <v>3.4</v>
      </c>
      <c r="U61" s="3" t="s">
        <v>203</v>
      </c>
    </row>
    <row r="62" spans="2:21" x14ac:dyDescent="0.2">
      <c r="B62" s="3" t="s">
        <v>264</v>
      </c>
      <c r="C62" s="3">
        <v>27.6</v>
      </c>
      <c r="D62" s="3">
        <v>35.4</v>
      </c>
      <c r="E62" s="3">
        <v>31.3</v>
      </c>
      <c r="F62" s="3">
        <v>34.5</v>
      </c>
      <c r="G62" s="3">
        <v>35.200000000000003</v>
      </c>
      <c r="H62" s="3">
        <v>34.9</v>
      </c>
      <c r="I62" s="3">
        <v>27.1</v>
      </c>
      <c r="J62" s="3">
        <v>19.3</v>
      </c>
      <c r="K62" s="3">
        <v>52.6</v>
      </c>
      <c r="L62" s="3">
        <v>85</v>
      </c>
      <c r="M62" s="3">
        <v>33.700000000000003</v>
      </c>
      <c r="N62" s="3" t="s">
        <v>230</v>
      </c>
      <c r="O62" s="3">
        <v>0.5</v>
      </c>
      <c r="P62" s="3">
        <v>-1.9</v>
      </c>
      <c r="Q62" s="3">
        <v>2.2000000000000002</v>
      </c>
      <c r="R62" s="3">
        <v>56.5</v>
      </c>
      <c r="S62" s="3">
        <v>6</v>
      </c>
      <c r="T62" s="3">
        <v>0.5</v>
      </c>
      <c r="U62" s="3" t="s">
        <v>152</v>
      </c>
    </row>
    <row r="63" spans="2:21" x14ac:dyDescent="0.2">
      <c r="B63" s="3" t="s">
        <v>265</v>
      </c>
      <c r="C63" s="3">
        <v>27.4</v>
      </c>
      <c r="D63" s="3">
        <v>34.299999999999997</v>
      </c>
      <c r="E63" s="3">
        <v>30.1</v>
      </c>
      <c r="F63" s="3">
        <v>33.5</v>
      </c>
      <c r="G63" s="3">
        <v>34.299999999999997</v>
      </c>
      <c r="H63" s="3">
        <v>34.200000000000003</v>
      </c>
      <c r="I63" s="3">
        <v>27.1</v>
      </c>
      <c r="J63" s="3">
        <v>19.7</v>
      </c>
      <c r="K63" s="3">
        <v>57.1</v>
      </c>
      <c r="L63" s="3">
        <v>84.9</v>
      </c>
      <c r="M63" s="3">
        <v>32.9</v>
      </c>
      <c r="N63" s="3" t="s">
        <v>149</v>
      </c>
      <c r="O63" s="3">
        <v>0.1</v>
      </c>
      <c r="P63" s="3">
        <v>-2.1</v>
      </c>
      <c r="Q63" s="3">
        <v>2.2999999999999998</v>
      </c>
      <c r="R63" s="3">
        <v>59.7</v>
      </c>
      <c r="S63" s="3">
        <v>5.8</v>
      </c>
      <c r="T63" s="3">
        <v>0.5</v>
      </c>
      <c r="U63" s="3" t="s">
        <v>153</v>
      </c>
    </row>
    <row r="64" spans="2:21" x14ac:dyDescent="0.2">
      <c r="B64" s="3" t="s">
        <v>266</v>
      </c>
      <c r="C64" s="3">
        <v>27.5</v>
      </c>
      <c r="D64" s="3">
        <v>32.1</v>
      </c>
      <c r="E64" s="3">
        <v>30.5</v>
      </c>
      <c r="F64" s="3">
        <v>31.9</v>
      </c>
      <c r="G64" s="3">
        <v>32.1</v>
      </c>
      <c r="H64" s="3">
        <v>31.7</v>
      </c>
      <c r="I64" s="3">
        <v>26.4</v>
      </c>
      <c r="J64" s="3">
        <v>19.5</v>
      </c>
      <c r="K64" s="3">
        <v>64.2</v>
      </c>
      <c r="L64" s="3">
        <v>82.3</v>
      </c>
      <c r="M64" s="3">
        <v>30.7</v>
      </c>
      <c r="N64" s="3" t="s">
        <v>188</v>
      </c>
      <c r="O64" s="3">
        <v>0.2</v>
      </c>
      <c r="P64" s="3">
        <v>-1.9</v>
      </c>
      <c r="Q64" s="3">
        <v>2.4</v>
      </c>
      <c r="R64" s="3">
        <v>61.5</v>
      </c>
      <c r="S64" s="3">
        <v>6.1</v>
      </c>
      <c r="T64" s="3">
        <v>-0.1</v>
      </c>
      <c r="U64" s="3" t="s">
        <v>9</v>
      </c>
    </row>
    <row r="65" spans="2:21" x14ac:dyDescent="0.2">
      <c r="B65" s="3" t="s">
        <v>267</v>
      </c>
      <c r="C65" s="3">
        <v>27.6</v>
      </c>
      <c r="D65" s="3">
        <v>34.200000000000003</v>
      </c>
      <c r="E65" s="3">
        <v>30.7</v>
      </c>
      <c r="F65" s="3">
        <v>33.700000000000003</v>
      </c>
      <c r="G65" s="3">
        <v>33.799999999999997</v>
      </c>
      <c r="H65" s="3">
        <v>32.700000000000003</v>
      </c>
      <c r="I65" s="3">
        <v>26.9</v>
      </c>
      <c r="J65" s="3">
        <v>19.399999999999999</v>
      </c>
      <c r="K65" s="3">
        <v>56.6</v>
      </c>
      <c r="L65" s="3">
        <v>84.1</v>
      </c>
      <c r="M65" s="3">
        <v>32.6</v>
      </c>
      <c r="N65" s="3" t="s">
        <v>152</v>
      </c>
      <c r="O65" s="3">
        <v>0.1</v>
      </c>
      <c r="P65" s="3">
        <v>-1.8</v>
      </c>
      <c r="Q65" s="3">
        <v>2.5</v>
      </c>
      <c r="R65" s="3">
        <v>65.2</v>
      </c>
      <c r="S65" s="3">
        <v>6.3</v>
      </c>
      <c r="T65" s="3">
        <v>0.2</v>
      </c>
      <c r="U65" s="3" t="s">
        <v>9</v>
      </c>
    </row>
    <row r="66" spans="2:21" x14ac:dyDescent="0.2">
      <c r="B66" s="3" t="s">
        <v>268</v>
      </c>
      <c r="C66" s="3">
        <v>28.1</v>
      </c>
      <c r="D66" s="3">
        <v>32.4</v>
      </c>
      <c r="E66" s="3">
        <v>30.2</v>
      </c>
      <c r="F66" s="3">
        <v>31.9</v>
      </c>
      <c r="G66" s="3">
        <v>32.299999999999997</v>
      </c>
      <c r="H66" s="3">
        <v>31.9</v>
      </c>
      <c r="I66" s="3">
        <v>27.6</v>
      </c>
      <c r="J66" s="3">
        <v>21.5</v>
      </c>
      <c r="K66" s="3">
        <v>69.2</v>
      </c>
      <c r="L66" s="3">
        <v>87.6</v>
      </c>
      <c r="M66" s="3">
        <v>31.2</v>
      </c>
      <c r="N66" s="3" t="s">
        <v>230</v>
      </c>
      <c r="O66" s="3">
        <v>1.4</v>
      </c>
      <c r="P66" s="3">
        <v>-1.2</v>
      </c>
      <c r="Q66" s="3">
        <v>2.2999999999999998</v>
      </c>
      <c r="R66" s="3">
        <v>55.6</v>
      </c>
      <c r="S66" s="3">
        <v>7.2</v>
      </c>
      <c r="T66" s="3">
        <v>2</v>
      </c>
      <c r="U66" s="3" t="s">
        <v>9</v>
      </c>
    </row>
    <row r="67" spans="2:21" x14ac:dyDescent="0.2">
      <c r="B67" s="3" t="s">
        <v>269</v>
      </c>
      <c r="C67" s="3">
        <v>28.1</v>
      </c>
      <c r="D67" s="3">
        <v>34.700000000000003</v>
      </c>
      <c r="E67" s="3">
        <v>31.3</v>
      </c>
      <c r="F67" s="3">
        <v>34.4</v>
      </c>
      <c r="G67" s="3">
        <v>34.700000000000003</v>
      </c>
      <c r="H67" s="3">
        <v>33.9</v>
      </c>
      <c r="I67" s="3">
        <v>26.6</v>
      </c>
      <c r="J67" s="3">
        <v>18.7</v>
      </c>
      <c r="K67" s="3">
        <v>53.1</v>
      </c>
      <c r="L67" s="3">
        <v>82.8</v>
      </c>
      <c r="M67" s="3">
        <v>33.5</v>
      </c>
      <c r="N67" s="3" t="s">
        <v>195</v>
      </c>
      <c r="O67" s="3">
        <v>-0.2</v>
      </c>
      <c r="P67" s="3">
        <v>-2.1</v>
      </c>
      <c r="Q67" s="3">
        <v>2.5</v>
      </c>
      <c r="R67" s="3">
        <v>66.7</v>
      </c>
      <c r="S67" s="3">
        <v>6</v>
      </c>
      <c r="T67" s="3">
        <v>0.2</v>
      </c>
      <c r="U67" s="3" t="s">
        <v>9</v>
      </c>
    </row>
    <row r="68" spans="2:21" x14ac:dyDescent="0.2">
      <c r="B68" s="3" t="s">
        <v>270</v>
      </c>
      <c r="C68" s="3">
        <v>28.1</v>
      </c>
      <c r="D68" s="3">
        <v>33.1</v>
      </c>
      <c r="E68" s="3">
        <v>30.5</v>
      </c>
      <c r="F68" s="3">
        <v>32.6</v>
      </c>
      <c r="G68" s="3">
        <v>33.1</v>
      </c>
      <c r="H68" s="3">
        <v>32.6</v>
      </c>
      <c r="I68" s="3">
        <v>26.9</v>
      </c>
      <c r="J68" s="3">
        <v>19.8</v>
      </c>
      <c r="K68" s="3">
        <v>61.6</v>
      </c>
      <c r="L68" s="3">
        <v>84.1</v>
      </c>
      <c r="M68" s="3">
        <v>32.200000000000003</v>
      </c>
      <c r="N68" s="3" t="s">
        <v>202</v>
      </c>
      <c r="O68" s="3">
        <v>2.1</v>
      </c>
      <c r="P68" s="3">
        <v>-1</v>
      </c>
      <c r="Q68" s="3">
        <v>2.2000000000000002</v>
      </c>
      <c r="R68" s="3">
        <v>49.8</v>
      </c>
      <c r="S68" s="3">
        <v>7.6</v>
      </c>
      <c r="T68" s="3">
        <v>3.9</v>
      </c>
      <c r="U68" s="3" t="s">
        <v>9</v>
      </c>
    </row>
    <row r="69" spans="2:21" x14ac:dyDescent="0.2">
      <c r="B69" s="3" t="s">
        <v>271</v>
      </c>
      <c r="C69" s="3">
        <v>27.5</v>
      </c>
      <c r="D69" s="3">
        <v>34.4</v>
      </c>
      <c r="E69" s="3">
        <v>31.1</v>
      </c>
      <c r="F69" s="3">
        <v>33.6</v>
      </c>
      <c r="G69" s="3">
        <v>34.4</v>
      </c>
      <c r="H69" s="3">
        <v>33.9</v>
      </c>
      <c r="I69" s="3">
        <v>26.9</v>
      </c>
      <c r="J69" s="3">
        <v>19.399999999999999</v>
      </c>
      <c r="K69" s="3">
        <v>56.1</v>
      </c>
      <c r="L69" s="3">
        <v>84.4</v>
      </c>
      <c r="M69" s="3">
        <v>32.6</v>
      </c>
      <c r="N69" s="3" t="s">
        <v>197</v>
      </c>
      <c r="O69" s="3">
        <v>2.5</v>
      </c>
      <c r="P69" s="3">
        <v>-0.9</v>
      </c>
      <c r="Q69" s="3">
        <v>2.1</v>
      </c>
      <c r="R69" s="3">
        <v>47.1</v>
      </c>
      <c r="S69" s="3">
        <v>7.9</v>
      </c>
      <c r="T69" s="3">
        <v>2.2999999999999998</v>
      </c>
      <c r="U69" s="3" t="s">
        <v>202</v>
      </c>
    </row>
    <row r="70" spans="2:21" x14ac:dyDescent="0.2">
      <c r="B70" s="3" t="s">
        <v>272</v>
      </c>
      <c r="C70" s="3">
        <v>27.9</v>
      </c>
      <c r="D70" s="3">
        <v>35.1</v>
      </c>
      <c r="E70" s="3">
        <v>31.6</v>
      </c>
      <c r="F70" s="3">
        <v>33.700000000000003</v>
      </c>
      <c r="G70" s="3">
        <v>34.799999999999997</v>
      </c>
      <c r="H70" s="3">
        <v>34.700000000000003</v>
      </c>
      <c r="I70" s="3">
        <v>26.8</v>
      </c>
      <c r="J70" s="3">
        <v>18.899999999999999</v>
      </c>
      <c r="K70" s="3">
        <v>52.5</v>
      </c>
      <c r="L70" s="3">
        <v>83.7</v>
      </c>
      <c r="M70" s="3">
        <v>33.4</v>
      </c>
      <c r="N70" s="3" t="s">
        <v>152</v>
      </c>
      <c r="O70" s="3">
        <v>1.6</v>
      </c>
      <c r="P70" s="3">
        <v>-1.4</v>
      </c>
      <c r="Q70" s="3">
        <v>2.1</v>
      </c>
      <c r="R70" s="3">
        <v>49.6</v>
      </c>
      <c r="S70" s="3">
        <v>6.9</v>
      </c>
      <c r="T70" s="3">
        <v>1.3</v>
      </c>
      <c r="U70" s="3" t="s">
        <v>9</v>
      </c>
    </row>
    <row r="71" spans="2:21" x14ac:dyDescent="0.2">
      <c r="B71" s="3" t="s">
        <v>273</v>
      </c>
      <c r="C71" s="3">
        <v>27.4</v>
      </c>
      <c r="D71" s="3">
        <v>33.700000000000003</v>
      </c>
      <c r="E71" s="3">
        <v>30.7</v>
      </c>
      <c r="F71" s="3">
        <v>33.200000000000003</v>
      </c>
      <c r="G71" s="3">
        <v>33.6</v>
      </c>
      <c r="H71" s="3">
        <v>33.4</v>
      </c>
      <c r="I71" s="3">
        <v>26.4</v>
      </c>
      <c r="J71" s="3">
        <v>18.8</v>
      </c>
      <c r="K71" s="3">
        <v>56.6</v>
      </c>
      <c r="L71" s="3">
        <v>82.1</v>
      </c>
      <c r="M71" s="3">
        <v>32.5</v>
      </c>
      <c r="N71" s="3" t="s">
        <v>221</v>
      </c>
      <c r="O71" s="3">
        <v>1.8</v>
      </c>
      <c r="P71" s="3">
        <v>-1.2</v>
      </c>
      <c r="Q71" s="3">
        <v>2.2000000000000002</v>
      </c>
      <c r="R71" s="3">
        <v>50.6</v>
      </c>
      <c r="S71" s="3">
        <v>7.3</v>
      </c>
      <c r="T71" s="3">
        <v>1.4</v>
      </c>
      <c r="U71" s="3" t="s">
        <v>202</v>
      </c>
    </row>
    <row r="72" spans="2:21" x14ac:dyDescent="0.2">
      <c r="B72" s="3" t="s">
        <v>274</v>
      </c>
      <c r="C72" s="3">
        <v>27.2</v>
      </c>
      <c r="D72" s="3">
        <v>34.200000000000003</v>
      </c>
      <c r="E72" s="3">
        <v>31.4</v>
      </c>
      <c r="F72" s="3">
        <v>34.200000000000003</v>
      </c>
      <c r="G72" s="3">
        <v>34</v>
      </c>
      <c r="H72" s="3">
        <v>33</v>
      </c>
      <c r="I72" s="3">
        <v>27.6</v>
      </c>
      <c r="J72" s="3">
        <v>20.8</v>
      </c>
      <c r="K72" s="3">
        <v>60.6</v>
      </c>
      <c r="L72" s="3">
        <v>87.7</v>
      </c>
      <c r="M72" s="3">
        <v>32.299999999999997</v>
      </c>
      <c r="N72" s="3" t="s">
        <v>190</v>
      </c>
      <c r="O72" s="3">
        <v>1.6</v>
      </c>
      <c r="P72" s="3">
        <v>-1.7</v>
      </c>
      <c r="Q72" s="3">
        <v>1.9</v>
      </c>
      <c r="R72" s="3">
        <v>45</v>
      </c>
      <c r="S72" s="3">
        <v>6.4</v>
      </c>
      <c r="T72" s="3">
        <v>0.8</v>
      </c>
      <c r="U72" s="3" t="s">
        <v>152</v>
      </c>
    </row>
    <row r="73" spans="2:21" x14ac:dyDescent="0.2">
      <c r="B73" s="3" t="s">
        <v>275</v>
      </c>
      <c r="C73" s="3">
        <v>26.3</v>
      </c>
      <c r="D73" s="3">
        <v>30</v>
      </c>
      <c r="E73" s="3">
        <v>28.6</v>
      </c>
      <c r="F73" s="3">
        <v>30</v>
      </c>
      <c r="G73" s="3">
        <v>30</v>
      </c>
      <c r="H73" s="3">
        <v>29.3</v>
      </c>
      <c r="I73" s="3">
        <v>27.2</v>
      </c>
      <c r="J73" s="3">
        <v>21.9</v>
      </c>
      <c r="K73" s="3">
        <v>80.7</v>
      </c>
      <c r="L73" s="3">
        <v>86</v>
      </c>
      <c r="M73" s="3">
        <v>29.1</v>
      </c>
      <c r="N73" s="3" t="s">
        <v>152</v>
      </c>
      <c r="O73" s="3">
        <v>2.5</v>
      </c>
      <c r="P73" s="3">
        <v>-1</v>
      </c>
      <c r="Q73" s="3">
        <v>2.1</v>
      </c>
      <c r="R73" s="3">
        <v>45.3</v>
      </c>
      <c r="S73" s="3">
        <v>7.7</v>
      </c>
      <c r="T73" s="3">
        <v>3.3</v>
      </c>
      <c r="U73" s="3" t="s">
        <v>202</v>
      </c>
    </row>
    <row r="74" spans="2:21" x14ac:dyDescent="0.2">
      <c r="B74" s="3" t="s">
        <v>276</v>
      </c>
      <c r="C74" s="3">
        <v>28.1</v>
      </c>
      <c r="D74" s="3">
        <v>32.1</v>
      </c>
      <c r="E74" s="3">
        <v>30</v>
      </c>
      <c r="F74" s="3">
        <v>31.3</v>
      </c>
      <c r="G74" s="3">
        <v>31.9</v>
      </c>
      <c r="H74" s="3">
        <v>32</v>
      </c>
      <c r="I74" s="3">
        <v>27.3</v>
      </c>
      <c r="J74" s="3">
        <v>21.1</v>
      </c>
      <c r="K74" s="3">
        <v>69.3</v>
      </c>
      <c r="L74" s="3">
        <v>86.4</v>
      </c>
      <c r="M74" s="3">
        <v>30.5</v>
      </c>
      <c r="N74" s="3" t="s">
        <v>152</v>
      </c>
      <c r="O74" s="3">
        <v>3.8</v>
      </c>
      <c r="P74" s="3">
        <v>0.1</v>
      </c>
      <c r="Q74" s="3">
        <v>2.2999999999999998</v>
      </c>
      <c r="R74" s="3">
        <v>45.7</v>
      </c>
      <c r="S74" s="3">
        <v>9.5</v>
      </c>
      <c r="T74" s="3">
        <v>3.7</v>
      </c>
      <c r="U74" s="3" t="s">
        <v>9</v>
      </c>
    </row>
    <row r="75" spans="2:21" x14ac:dyDescent="0.2">
      <c r="B75" s="3" t="s">
        <v>277</v>
      </c>
      <c r="C75" s="3">
        <v>28.6</v>
      </c>
      <c r="D75" s="3">
        <v>34.200000000000003</v>
      </c>
      <c r="E75" s="3">
        <v>31.3</v>
      </c>
      <c r="F75" s="3">
        <v>34.1</v>
      </c>
      <c r="G75" s="3">
        <v>34.1</v>
      </c>
      <c r="H75" s="3">
        <v>33.700000000000003</v>
      </c>
      <c r="I75" s="3">
        <v>26.9</v>
      </c>
      <c r="J75" s="3">
        <v>19.5</v>
      </c>
      <c r="K75" s="3">
        <v>56.9</v>
      </c>
      <c r="L75" s="3">
        <v>84.3</v>
      </c>
      <c r="M75" s="3">
        <v>32.9</v>
      </c>
      <c r="N75" s="3" t="s">
        <v>153</v>
      </c>
      <c r="O75" s="3">
        <v>1.9</v>
      </c>
      <c r="P75" s="3">
        <v>-1.3</v>
      </c>
      <c r="Q75" s="3">
        <v>2.1</v>
      </c>
      <c r="R75" s="3">
        <v>47.7</v>
      </c>
      <c r="S75" s="3">
        <v>7.1</v>
      </c>
      <c r="T75" s="3">
        <v>3</v>
      </c>
      <c r="U75" s="3" t="s">
        <v>254</v>
      </c>
    </row>
    <row r="76" spans="2:21" x14ac:dyDescent="0.2">
      <c r="B76" s="3" t="s">
        <v>278</v>
      </c>
      <c r="C76" s="3">
        <v>27.4</v>
      </c>
      <c r="D76" s="3">
        <v>34.1</v>
      </c>
      <c r="E76" s="3">
        <v>30.8</v>
      </c>
      <c r="F76" s="3">
        <v>33.700000000000003</v>
      </c>
      <c r="G76" s="3">
        <v>34.1</v>
      </c>
      <c r="H76" s="3">
        <v>33.9</v>
      </c>
      <c r="I76" s="3">
        <v>26.8</v>
      </c>
      <c r="J76" s="3">
        <v>19.399999999999999</v>
      </c>
      <c r="K76" s="3">
        <v>57</v>
      </c>
      <c r="L76" s="3">
        <v>84</v>
      </c>
      <c r="M76" s="3">
        <v>32.9</v>
      </c>
      <c r="N76" s="3" t="s">
        <v>199</v>
      </c>
      <c r="O76" s="3">
        <v>1.6</v>
      </c>
      <c r="P76" s="3">
        <v>-1.6</v>
      </c>
      <c r="Q76" s="3">
        <v>2</v>
      </c>
      <c r="R76" s="3">
        <v>47.5</v>
      </c>
      <c r="S76" s="3">
        <v>6.7</v>
      </c>
      <c r="T76" s="3">
        <v>1.8</v>
      </c>
      <c r="U76" s="3" t="s">
        <v>152</v>
      </c>
    </row>
    <row r="77" spans="2:21" x14ac:dyDescent="0.2">
      <c r="B77" s="3" t="s">
        <v>279</v>
      </c>
      <c r="C77" s="3">
        <v>27.7</v>
      </c>
      <c r="D77" s="3">
        <v>32.299999999999997</v>
      </c>
      <c r="E77" s="3">
        <v>30.2</v>
      </c>
      <c r="F77" s="3">
        <v>31.9</v>
      </c>
      <c r="G77" s="3">
        <v>32.299999999999997</v>
      </c>
      <c r="H77" s="3">
        <v>32.1</v>
      </c>
      <c r="I77" s="3">
        <v>27.3</v>
      </c>
      <c r="J77" s="3">
        <v>21.1</v>
      </c>
      <c r="K77" s="3">
        <v>68.3</v>
      </c>
      <c r="L77" s="3">
        <v>86.4</v>
      </c>
      <c r="M77" s="3">
        <v>31</v>
      </c>
      <c r="N77" s="3" t="s">
        <v>186</v>
      </c>
      <c r="O77" s="3">
        <v>0.1</v>
      </c>
      <c r="P77" s="3">
        <v>-3.1</v>
      </c>
      <c r="Q77" s="3">
        <v>1.6</v>
      </c>
      <c r="R77" s="3">
        <v>41.9</v>
      </c>
      <c r="S77" s="3">
        <v>4.0999999999999996</v>
      </c>
      <c r="T77" s="3">
        <v>1.3</v>
      </c>
      <c r="U77" s="3" t="s">
        <v>193</v>
      </c>
    </row>
    <row r="78" spans="2:21" x14ac:dyDescent="0.2">
      <c r="B78" s="3" t="s">
        <v>280</v>
      </c>
      <c r="C78" s="3">
        <v>27.9</v>
      </c>
      <c r="D78" s="3">
        <v>33.6</v>
      </c>
      <c r="E78" s="3">
        <v>30.1</v>
      </c>
      <c r="F78" s="3">
        <v>32.9</v>
      </c>
      <c r="G78" s="3">
        <v>33.5</v>
      </c>
      <c r="H78" s="3">
        <v>33.299999999999997</v>
      </c>
      <c r="I78" s="3">
        <v>27.2</v>
      </c>
      <c r="J78" s="3">
        <v>20.2</v>
      </c>
      <c r="K78" s="3">
        <v>60.9</v>
      </c>
      <c r="L78" s="3">
        <v>85.5</v>
      </c>
      <c r="M78" s="3">
        <v>32</v>
      </c>
      <c r="N78" s="3" t="s">
        <v>230</v>
      </c>
      <c r="O78" s="3">
        <v>1.9</v>
      </c>
      <c r="P78" s="3">
        <v>-1</v>
      </c>
      <c r="Q78" s="3">
        <v>2.2000000000000002</v>
      </c>
      <c r="R78" s="3">
        <v>51.9</v>
      </c>
      <c r="S78" s="3">
        <v>7.5</v>
      </c>
      <c r="T78" s="3">
        <v>2.9</v>
      </c>
      <c r="U78" s="3" t="s">
        <v>203</v>
      </c>
    </row>
    <row r="79" spans="2:21" x14ac:dyDescent="0.2">
      <c r="B79" s="3" t="s">
        <v>281</v>
      </c>
      <c r="C79" s="3">
        <v>27.5</v>
      </c>
      <c r="D79" s="3">
        <v>32.299999999999997</v>
      </c>
      <c r="E79" s="3">
        <v>30.4</v>
      </c>
      <c r="F79" s="3">
        <v>32</v>
      </c>
      <c r="G79" s="3">
        <v>32.200000000000003</v>
      </c>
      <c r="H79" s="3">
        <v>31.9</v>
      </c>
      <c r="I79" s="3">
        <v>27.1</v>
      </c>
      <c r="J79" s="3">
        <v>20.6</v>
      </c>
      <c r="K79" s="3">
        <v>66.900000000000006</v>
      </c>
      <c r="L79" s="3">
        <v>85.3</v>
      </c>
      <c r="M79" s="3">
        <v>31.1</v>
      </c>
      <c r="N79" s="3" t="s">
        <v>186</v>
      </c>
      <c r="O79" s="3">
        <v>2.6</v>
      </c>
      <c r="P79" s="3">
        <v>-0.4</v>
      </c>
      <c r="Q79" s="3">
        <v>2.4</v>
      </c>
      <c r="R79" s="3">
        <v>53</v>
      </c>
      <c r="S79" s="3">
        <v>8.6999999999999993</v>
      </c>
      <c r="T79" s="3">
        <v>3.2</v>
      </c>
      <c r="U79" s="3" t="s">
        <v>195</v>
      </c>
    </row>
    <row r="80" spans="2:21" x14ac:dyDescent="0.2">
      <c r="B80" s="3" t="s">
        <v>282</v>
      </c>
      <c r="C80" s="3">
        <v>27.3</v>
      </c>
      <c r="D80" s="3">
        <v>35.5</v>
      </c>
      <c r="E80" s="3">
        <v>30.4</v>
      </c>
      <c r="F80" s="3">
        <v>34.299999999999997</v>
      </c>
      <c r="G80" s="3">
        <v>35.5</v>
      </c>
      <c r="H80" s="3">
        <v>35.200000000000003</v>
      </c>
      <c r="I80" s="3">
        <v>27.3</v>
      </c>
      <c r="J80" s="3">
        <v>19.5</v>
      </c>
      <c r="K80" s="3">
        <v>53.1</v>
      </c>
      <c r="L80" s="3">
        <v>85.8</v>
      </c>
      <c r="M80" s="3">
        <v>33.6</v>
      </c>
      <c r="N80" s="3" t="s">
        <v>149</v>
      </c>
      <c r="O80" s="3">
        <v>0</v>
      </c>
      <c r="P80" s="3">
        <v>-2.5</v>
      </c>
      <c r="Q80" s="3">
        <v>2.2000000000000002</v>
      </c>
      <c r="R80" s="3">
        <v>57.3</v>
      </c>
      <c r="S80" s="3">
        <v>5.4</v>
      </c>
      <c r="T80" s="3">
        <v>0.4</v>
      </c>
      <c r="U80" s="3" t="s">
        <v>219</v>
      </c>
    </row>
    <row r="81" spans="2:21" x14ac:dyDescent="0.2">
      <c r="B81" s="3" t="s">
        <v>283</v>
      </c>
      <c r="C81" s="3">
        <v>27.5</v>
      </c>
      <c r="D81" s="3">
        <v>35.799999999999997</v>
      </c>
      <c r="E81" s="3">
        <v>31.3</v>
      </c>
      <c r="F81" s="3">
        <v>34.799999999999997</v>
      </c>
      <c r="G81" s="3">
        <v>35.4</v>
      </c>
      <c r="H81" s="3">
        <v>35.5</v>
      </c>
      <c r="I81" s="3">
        <v>27.6</v>
      </c>
      <c r="J81" s="3">
        <v>20</v>
      </c>
      <c r="K81" s="3">
        <v>53.3</v>
      </c>
      <c r="L81" s="3">
        <v>87.2</v>
      </c>
      <c r="M81" s="3">
        <v>34.1</v>
      </c>
      <c r="N81" s="3" t="s">
        <v>230</v>
      </c>
      <c r="O81" s="3">
        <v>0</v>
      </c>
      <c r="P81" s="3">
        <v>-2.4</v>
      </c>
      <c r="Q81" s="3">
        <v>2.2000000000000002</v>
      </c>
      <c r="R81" s="3">
        <v>59.3</v>
      </c>
      <c r="S81" s="3">
        <v>5.6</v>
      </c>
      <c r="T81" s="3">
        <v>0.4</v>
      </c>
      <c r="U81" s="3" t="s">
        <v>195</v>
      </c>
    </row>
    <row r="82" spans="2:21" x14ac:dyDescent="0.2">
      <c r="B82" s="3" t="s">
        <v>284</v>
      </c>
      <c r="C82" s="3">
        <v>27.7</v>
      </c>
      <c r="D82" s="3">
        <v>34.5</v>
      </c>
      <c r="E82" s="3">
        <v>31</v>
      </c>
      <c r="F82" s="3">
        <v>33.9</v>
      </c>
      <c r="G82" s="3">
        <v>34.4</v>
      </c>
      <c r="H82" s="3">
        <v>34.1</v>
      </c>
      <c r="I82" s="3">
        <v>27.5</v>
      </c>
      <c r="J82" s="3">
        <v>20.5</v>
      </c>
      <c r="K82" s="3">
        <v>58.8</v>
      </c>
      <c r="L82" s="3">
        <v>87.2</v>
      </c>
      <c r="M82" s="3">
        <v>32.799999999999997</v>
      </c>
      <c r="N82" s="3" t="s">
        <v>188</v>
      </c>
      <c r="O82" s="3">
        <v>1.8</v>
      </c>
      <c r="P82" s="3">
        <v>-1.4</v>
      </c>
      <c r="Q82" s="3">
        <v>2.1</v>
      </c>
      <c r="R82" s="3">
        <v>47.9</v>
      </c>
      <c r="S82" s="3">
        <v>7</v>
      </c>
      <c r="T82" s="3">
        <v>1.3</v>
      </c>
      <c r="U82" s="3" t="s">
        <v>152</v>
      </c>
    </row>
    <row r="83" spans="2:21" x14ac:dyDescent="0.2">
      <c r="B83" s="3" t="s">
        <v>285</v>
      </c>
      <c r="C83" s="3">
        <v>28.5</v>
      </c>
      <c r="D83" s="3">
        <v>34.4</v>
      </c>
      <c r="E83" s="3">
        <v>31.1</v>
      </c>
      <c r="F83" s="3">
        <v>33.6</v>
      </c>
      <c r="G83" s="3">
        <v>34.4</v>
      </c>
      <c r="H83" s="3">
        <v>34</v>
      </c>
      <c r="I83" s="3">
        <v>27.2</v>
      </c>
      <c r="J83" s="3">
        <v>19.8</v>
      </c>
      <c r="K83" s="3">
        <v>57.3</v>
      </c>
      <c r="L83" s="3">
        <v>85.5</v>
      </c>
      <c r="M83" s="3">
        <v>33</v>
      </c>
      <c r="N83" s="3" t="s">
        <v>188</v>
      </c>
      <c r="O83" s="3">
        <v>3.1</v>
      </c>
      <c r="P83" s="3">
        <v>-0.2</v>
      </c>
      <c r="Q83" s="3">
        <v>2.4</v>
      </c>
      <c r="R83" s="3">
        <v>50</v>
      </c>
      <c r="S83" s="3">
        <v>9</v>
      </c>
      <c r="T83" s="3">
        <v>3.6</v>
      </c>
      <c r="U83" s="3" t="s">
        <v>254</v>
      </c>
    </row>
    <row r="84" spans="2:21" x14ac:dyDescent="0.2">
      <c r="B84" s="3" t="s">
        <v>286</v>
      </c>
      <c r="C84" s="3">
        <v>29</v>
      </c>
      <c r="D84" s="3">
        <v>33.700000000000003</v>
      </c>
      <c r="E84" s="3">
        <v>31.4</v>
      </c>
      <c r="F84" s="3">
        <v>33.4</v>
      </c>
      <c r="G84" s="3">
        <v>33.700000000000003</v>
      </c>
      <c r="H84" s="3">
        <v>33.1</v>
      </c>
      <c r="I84" s="3">
        <v>27.5</v>
      </c>
      <c r="J84" s="3">
        <v>20.7</v>
      </c>
      <c r="K84" s="3">
        <v>62.1</v>
      </c>
      <c r="L84" s="3">
        <v>87</v>
      </c>
      <c r="M84" s="3">
        <v>32.799999999999997</v>
      </c>
      <c r="N84" s="3" t="s">
        <v>287</v>
      </c>
      <c r="O84" s="3">
        <v>10.8</v>
      </c>
      <c r="P84" s="3">
        <v>6.5</v>
      </c>
      <c r="Q84" s="3">
        <v>4.3</v>
      </c>
      <c r="R84" s="3">
        <v>53</v>
      </c>
      <c r="S84" s="3">
        <v>21.6</v>
      </c>
      <c r="T84" s="3">
        <v>11.3</v>
      </c>
      <c r="U84" s="3" t="s">
        <v>254</v>
      </c>
    </row>
    <row r="85" spans="2:21" x14ac:dyDescent="0.2">
      <c r="B85" s="3" t="s">
        <v>288</v>
      </c>
      <c r="C85" s="3">
        <v>28.6</v>
      </c>
      <c r="D85" s="3">
        <v>32.799999999999997</v>
      </c>
      <c r="E85" s="3">
        <v>30.9</v>
      </c>
      <c r="F85" s="3">
        <v>32.5</v>
      </c>
      <c r="G85" s="3">
        <v>32.700000000000003</v>
      </c>
      <c r="H85" s="3">
        <v>32.200000000000003</v>
      </c>
      <c r="I85" s="3">
        <v>27.8</v>
      </c>
      <c r="J85" s="3">
        <v>21.7</v>
      </c>
      <c r="K85" s="3">
        <v>68.3</v>
      </c>
      <c r="L85" s="3">
        <v>88.5</v>
      </c>
      <c r="M85" s="3">
        <v>31.9</v>
      </c>
      <c r="N85" s="3" t="s">
        <v>186</v>
      </c>
      <c r="O85" s="3">
        <v>12.9</v>
      </c>
      <c r="P85" s="3">
        <v>8</v>
      </c>
      <c r="Q85" s="3">
        <v>4.7</v>
      </c>
      <c r="R85" s="3">
        <v>50.5</v>
      </c>
      <c r="S85" s="3">
        <v>24.8</v>
      </c>
      <c r="T85" s="3">
        <v>14.1</v>
      </c>
      <c r="U85" s="3" t="s">
        <v>153</v>
      </c>
    </row>
    <row r="86" spans="2:21" x14ac:dyDescent="0.2">
      <c r="B86" s="2" t="s">
        <v>289</v>
      </c>
      <c r="C86" s="2" t="s">
        <v>290</v>
      </c>
    </row>
    <row r="87" spans="2:21" x14ac:dyDescent="0.2">
      <c r="C87" s="2" t="s">
        <v>291</v>
      </c>
    </row>
    <row r="88" spans="2:21" x14ac:dyDescent="0.2">
      <c r="C88" s="2" t="s">
        <v>292</v>
      </c>
    </row>
    <row r="89" spans="2:21" x14ac:dyDescent="0.2">
      <c r="B89" s="2" t="s">
        <v>293</v>
      </c>
      <c r="C89" s="2" t="s">
        <v>294</v>
      </c>
    </row>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row r="144" s="4" customFormat="1" x14ac:dyDescent="0.2"/>
    <row r="145" s="4" customFormat="1" x14ac:dyDescent="0.2"/>
    <row r="146" s="4" customFormat="1" x14ac:dyDescent="0.2"/>
    <row r="147" s="4" customFormat="1" x14ac:dyDescent="0.2"/>
    <row r="148" s="4" customFormat="1" x14ac:dyDescent="0.2"/>
    <row r="149" s="4" customFormat="1" x14ac:dyDescent="0.2"/>
    <row r="150" s="4" customFormat="1" x14ac:dyDescent="0.2"/>
    <row r="151" s="4" customFormat="1" x14ac:dyDescent="0.2"/>
    <row r="152" s="4" customFormat="1" x14ac:dyDescent="0.2"/>
    <row r="153" s="4" customFormat="1" x14ac:dyDescent="0.2"/>
    <row r="154" s="4" customFormat="1" x14ac:dyDescent="0.2"/>
    <row r="155" s="4" customFormat="1" x14ac:dyDescent="0.2"/>
    <row r="156" s="4" customFormat="1" x14ac:dyDescent="0.2"/>
    <row r="157" s="4" customFormat="1" x14ac:dyDescent="0.2"/>
    <row r="158" s="4" customFormat="1" x14ac:dyDescent="0.2"/>
    <row r="159" s="4" customFormat="1" x14ac:dyDescent="0.2"/>
    <row r="160" s="4" customFormat="1" x14ac:dyDescent="0.2"/>
    <row r="161" spans="10:10" s="4" customFormat="1" x14ac:dyDescent="0.2"/>
    <row r="162" spans="10:10" s="4" customFormat="1" x14ac:dyDescent="0.2"/>
    <row r="163" spans="10:10" s="4" customFormat="1" x14ac:dyDescent="0.2"/>
    <row r="164" spans="10:10" s="4" customFormat="1" x14ac:dyDescent="0.2"/>
    <row r="165" spans="10:10" s="4" customFormat="1" x14ac:dyDescent="0.2"/>
    <row r="166" spans="10:10" s="4" customFormat="1" x14ac:dyDescent="0.2"/>
    <row r="167" spans="10:10" s="4" customFormat="1" x14ac:dyDescent="0.2"/>
    <row r="168" spans="10:10" s="4" customFormat="1" x14ac:dyDescent="0.2"/>
    <row r="169" spans="10:10" s="4" customFormat="1" x14ac:dyDescent="0.2"/>
    <row r="170" spans="10:10" s="4" customFormat="1" x14ac:dyDescent="0.2"/>
    <row r="171" spans="10:10" s="4" customFormat="1" x14ac:dyDescent="0.2"/>
    <row r="172" spans="10:10" s="4" customFormat="1" x14ac:dyDescent="0.2"/>
    <row r="173" spans="10:10" s="4" customFormat="1" x14ac:dyDescent="0.2">
      <c r="J173" s="11"/>
    </row>
    <row r="174" spans="10:10" s="4" customFormat="1" x14ac:dyDescent="0.2">
      <c r="J174" s="11"/>
    </row>
    <row r="175" spans="10:10" s="4" customFormat="1" x14ac:dyDescent="0.2">
      <c r="J175" s="11"/>
    </row>
    <row r="176" spans="10:10" s="4" customFormat="1" x14ac:dyDescent="0.2">
      <c r="J176" s="11"/>
    </row>
    <row r="177" spans="10:10" s="4" customFormat="1" x14ac:dyDescent="0.2">
      <c r="J177" s="11"/>
    </row>
    <row r="178" spans="10:10" s="4" customFormat="1" x14ac:dyDescent="0.2">
      <c r="J178" s="11"/>
    </row>
    <row r="179" spans="10:10" s="4" customFormat="1" x14ac:dyDescent="0.2">
      <c r="J179" s="11"/>
    </row>
    <row r="180" spans="10:10" s="4" customFormat="1" x14ac:dyDescent="0.2">
      <c r="J180" s="11"/>
    </row>
    <row r="181" spans="10:10" s="4" customFormat="1" x14ac:dyDescent="0.2">
      <c r="J181" s="11"/>
    </row>
    <row r="182" spans="10:10" s="4" customFormat="1" x14ac:dyDescent="0.2">
      <c r="J182" s="11"/>
    </row>
    <row r="183" spans="10:10" s="4" customFormat="1" x14ac:dyDescent="0.2">
      <c r="J183" s="11"/>
    </row>
    <row r="184" spans="10:10" s="4" customFormat="1" x14ac:dyDescent="0.2">
      <c r="J184" s="11"/>
    </row>
    <row r="185" spans="10:10" s="4" customFormat="1" x14ac:dyDescent="0.2">
      <c r="J185" s="11"/>
    </row>
    <row r="186" spans="10:10" s="4" customFormat="1" x14ac:dyDescent="0.2">
      <c r="J186" s="11"/>
    </row>
    <row r="187" spans="10:10" s="4" customFormat="1" x14ac:dyDescent="0.2">
      <c r="J187" s="11"/>
    </row>
    <row r="188" spans="10:10" s="4" customFormat="1" x14ac:dyDescent="0.2">
      <c r="J188" s="11"/>
    </row>
    <row r="189" spans="10:10" s="4" customFormat="1" x14ac:dyDescent="0.2">
      <c r="J189" s="11"/>
    </row>
    <row r="190" spans="10:10" s="4" customFormat="1" x14ac:dyDescent="0.2">
      <c r="J190" s="11"/>
    </row>
    <row r="191" spans="10:10" s="4" customFormat="1" x14ac:dyDescent="0.2">
      <c r="J191" s="11"/>
    </row>
    <row r="192" spans="10:10" s="4" customFormat="1" x14ac:dyDescent="0.2">
      <c r="J192" s="11"/>
    </row>
    <row r="193" spans="10:10" s="4" customFormat="1" x14ac:dyDescent="0.2">
      <c r="J193" s="11"/>
    </row>
    <row r="194" spans="10:10" s="4" customFormat="1" x14ac:dyDescent="0.2">
      <c r="J194" s="11"/>
    </row>
    <row r="195" spans="10:10" s="4" customFormat="1" x14ac:dyDescent="0.2">
      <c r="J195" s="11"/>
    </row>
    <row r="196" spans="10:10" s="4" customFormat="1" x14ac:dyDescent="0.2">
      <c r="J196" s="11"/>
    </row>
    <row r="197" spans="10:10" s="4" customFormat="1" x14ac:dyDescent="0.2">
      <c r="J197" s="11"/>
    </row>
    <row r="198" spans="10:10" s="4" customFormat="1" x14ac:dyDescent="0.2">
      <c r="J198" s="11"/>
    </row>
    <row r="199" spans="10:10" s="4" customFormat="1" x14ac:dyDescent="0.2"/>
    <row r="200" spans="10:10" s="4" customFormat="1" x14ac:dyDescent="0.2"/>
    <row r="201" spans="10:10" s="4" customFormat="1" x14ac:dyDescent="0.2"/>
    <row r="202" spans="10:10" s="4" customFormat="1" x14ac:dyDescent="0.2"/>
    <row r="203" spans="10:10" s="4" customFormat="1" x14ac:dyDescent="0.2"/>
    <row r="204" spans="10:10" s="4" customFormat="1" x14ac:dyDescent="0.2"/>
    <row r="205" spans="10:10" s="4" customFormat="1" x14ac:dyDescent="0.2"/>
    <row r="206" spans="10:10" s="4" customFormat="1" x14ac:dyDescent="0.2"/>
    <row r="207" spans="10:10" s="4" customFormat="1" x14ac:dyDescent="0.2"/>
    <row r="208" spans="10:10"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row r="271" s="4" customFormat="1" x14ac:dyDescent="0.2"/>
    <row r="272" s="4" customFormat="1" x14ac:dyDescent="0.2"/>
    <row r="273" s="4" customFormat="1" x14ac:dyDescent="0.2"/>
    <row r="274" s="4" customFormat="1" x14ac:dyDescent="0.2"/>
    <row r="275" s="4" customFormat="1" x14ac:dyDescent="0.2"/>
    <row r="276" s="4" customFormat="1" x14ac:dyDescent="0.2"/>
    <row r="277" s="4" customFormat="1" x14ac:dyDescent="0.2"/>
    <row r="278" s="4" customFormat="1" x14ac:dyDescent="0.2"/>
    <row r="279" s="4" customFormat="1" x14ac:dyDescent="0.2"/>
    <row r="280" s="4" customFormat="1" x14ac:dyDescent="0.2"/>
    <row r="281" s="4" customFormat="1" x14ac:dyDescent="0.2"/>
    <row r="282" s="4" customFormat="1" x14ac:dyDescent="0.2"/>
    <row r="283" s="4" customFormat="1" x14ac:dyDescent="0.2"/>
    <row r="284" s="4" customFormat="1" x14ac:dyDescent="0.2"/>
    <row r="285" s="4" customFormat="1" x14ac:dyDescent="0.2"/>
  </sheetData>
  <mergeCells count="17">
    <mergeCell ref="B2:B5"/>
    <mergeCell ref="C2:N2"/>
    <mergeCell ref="O2:U2"/>
    <mergeCell ref="C3:H4"/>
    <mergeCell ref="I3:I4"/>
    <mergeCell ref="J3:J4"/>
    <mergeCell ref="K3:K4"/>
    <mergeCell ref="L3:L4"/>
    <mergeCell ref="M3:M4"/>
    <mergeCell ref="N3:N4"/>
    <mergeCell ref="U3:U4"/>
    <mergeCell ref="S3:S4"/>
    <mergeCell ref="T3:T4"/>
    <mergeCell ref="R3:R4"/>
    <mergeCell ref="O3:O4"/>
    <mergeCell ref="P3:P4"/>
    <mergeCell ref="Q3:Q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F8ED-F4EC-4BE0-84BE-F68F10C11A26}">
  <sheetPr codeName="Sheet5"/>
  <dimension ref="B3:AB138"/>
  <sheetViews>
    <sheetView topLeftCell="A13" zoomScaleNormal="100" workbookViewId="0">
      <selection activeCell="I149" sqref="I149"/>
    </sheetView>
  </sheetViews>
  <sheetFormatPr defaultColWidth="9" defaultRowHeight="13" x14ac:dyDescent="0.2"/>
  <cols>
    <col min="1" max="16384" width="9" style="13"/>
  </cols>
  <sheetData>
    <row r="3" spans="2:28" x14ac:dyDescent="0.2">
      <c r="C3" s="2" t="s">
        <v>352</v>
      </c>
    </row>
    <row r="4" spans="2:28" x14ac:dyDescent="0.2">
      <c r="B4" s="2"/>
      <c r="C4" s="520" t="s">
        <v>297</v>
      </c>
      <c r="D4" s="520"/>
      <c r="E4" s="520"/>
      <c r="F4" s="520"/>
      <c r="G4" s="520"/>
      <c r="H4" s="520"/>
      <c r="I4" s="520"/>
      <c r="J4" s="520"/>
      <c r="K4" s="520"/>
      <c r="L4" s="520"/>
      <c r="M4" s="520"/>
      <c r="N4" s="520"/>
      <c r="O4" s="520"/>
      <c r="P4" s="520"/>
      <c r="Q4" s="520"/>
      <c r="R4" s="520"/>
      <c r="S4" s="520"/>
      <c r="T4" s="520"/>
      <c r="U4" s="520"/>
      <c r="V4" s="520"/>
      <c r="W4" s="520"/>
      <c r="X4" s="520"/>
      <c r="Y4" s="520"/>
      <c r="Z4" s="520"/>
      <c r="AA4" s="520"/>
      <c r="AB4" s="520"/>
    </row>
    <row r="5" spans="2:28" x14ac:dyDescent="0.2">
      <c r="C5" s="520" t="s">
        <v>353</v>
      </c>
      <c r="D5" s="520"/>
      <c r="E5" s="16" t="s">
        <v>354</v>
      </c>
      <c r="F5" s="16"/>
      <c r="G5" s="16"/>
      <c r="H5" s="16"/>
      <c r="I5" s="16" t="s">
        <v>355</v>
      </c>
      <c r="J5" s="16"/>
      <c r="K5" s="16"/>
      <c r="L5" s="16"/>
      <c r="M5" s="16" t="s">
        <v>356</v>
      </c>
      <c r="N5" s="16"/>
      <c r="O5" s="16"/>
      <c r="P5" s="16"/>
      <c r="Q5" s="16" t="s">
        <v>357</v>
      </c>
      <c r="R5" s="16"/>
      <c r="S5" s="16"/>
      <c r="T5" s="16"/>
      <c r="U5" s="16" t="s">
        <v>358</v>
      </c>
      <c r="V5" s="16"/>
      <c r="W5" s="16"/>
      <c r="X5" s="16"/>
      <c r="Y5" s="16" t="s">
        <v>359</v>
      </c>
      <c r="Z5" s="16"/>
      <c r="AA5" s="16"/>
      <c r="AB5" s="16"/>
    </row>
    <row r="6" spans="2:28" x14ac:dyDescent="0.2">
      <c r="C6" s="520" t="s">
        <v>22</v>
      </c>
      <c r="D6" s="520"/>
      <c r="E6" s="16">
        <v>9</v>
      </c>
      <c r="F6" s="16">
        <v>12</v>
      </c>
      <c r="G6" s="16">
        <v>14</v>
      </c>
      <c r="H6" s="16">
        <v>16</v>
      </c>
      <c r="I6" s="16">
        <v>9</v>
      </c>
      <c r="J6" s="16">
        <v>12</v>
      </c>
      <c r="K6" s="16">
        <v>14</v>
      </c>
      <c r="L6" s="16">
        <v>16</v>
      </c>
      <c r="M6" s="16">
        <v>9</v>
      </c>
      <c r="N6" s="16">
        <v>12</v>
      </c>
      <c r="O6" s="16">
        <v>14</v>
      </c>
      <c r="P6" s="16">
        <v>16</v>
      </c>
      <c r="Q6" s="16">
        <v>9</v>
      </c>
      <c r="R6" s="16">
        <v>12</v>
      </c>
      <c r="S6" s="16">
        <v>14</v>
      </c>
      <c r="T6" s="16">
        <v>16</v>
      </c>
      <c r="U6" s="16">
        <v>9</v>
      </c>
      <c r="V6" s="16">
        <v>12</v>
      </c>
      <c r="W6" s="16">
        <v>14</v>
      </c>
      <c r="X6" s="16">
        <v>16</v>
      </c>
      <c r="Y6" s="16">
        <v>9</v>
      </c>
      <c r="Z6" s="16">
        <v>12</v>
      </c>
      <c r="AA6" s="16">
        <v>14</v>
      </c>
      <c r="AB6" s="16">
        <v>16</v>
      </c>
    </row>
    <row r="7" spans="2:28" x14ac:dyDescent="0.2">
      <c r="C7" s="520" t="s">
        <v>10</v>
      </c>
      <c r="D7" s="16" t="s">
        <v>317</v>
      </c>
      <c r="E7" s="16">
        <v>0</v>
      </c>
      <c r="F7" s="16">
        <v>3</v>
      </c>
      <c r="G7" s="16">
        <v>3</v>
      </c>
      <c r="H7" s="16">
        <v>2</v>
      </c>
      <c r="I7" s="16">
        <v>0</v>
      </c>
      <c r="J7" s="16">
        <v>1</v>
      </c>
      <c r="K7" s="16">
        <v>2</v>
      </c>
      <c r="L7" s="16">
        <v>2</v>
      </c>
      <c r="M7" s="16">
        <v>0</v>
      </c>
      <c r="N7" s="16">
        <v>0</v>
      </c>
      <c r="O7" s="16">
        <v>0</v>
      </c>
      <c r="P7" s="16">
        <v>1</v>
      </c>
      <c r="Q7" s="16">
        <v>0</v>
      </c>
      <c r="R7" s="16">
        <v>0</v>
      </c>
      <c r="S7" s="16">
        <v>0</v>
      </c>
      <c r="T7" s="16">
        <v>0</v>
      </c>
      <c r="U7" s="16">
        <v>0</v>
      </c>
      <c r="V7" s="16">
        <v>0</v>
      </c>
      <c r="W7" s="16">
        <v>0</v>
      </c>
      <c r="X7" s="16">
        <v>0</v>
      </c>
      <c r="Y7" s="16">
        <v>0</v>
      </c>
      <c r="Z7" s="16">
        <v>0</v>
      </c>
      <c r="AA7" s="16">
        <v>0</v>
      </c>
      <c r="AB7" s="16">
        <v>0</v>
      </c>
    </row>
    <row r="8" spans="2:28" x14ac:dyDescent="0.2">
      <c r="C8" s="520"/>
      <c r="D8" s="16" t="s">
        <v>318</v>
      </c>
      <c r="E8" s="16">
        <v>21</v>
      </c>
      <c r="F8" s="16">
        <v>28</v>
      </c>
      <c r="G8" s="16">
        <v>25</v>
      </c>
      <c r="H8" s="16">
        <v>15</v>
      </c>
      <c r="I8" s="16">
        <v>8</v>
      </c>
      <c r="J8" s="16">
        <v>22</v>
      </c>
      <c r="K8" s="16">
        <v>25</v>
      </c>
      <c r="L8" s="16">
        <v>23</v>
      </c>
      <c r="M8" s="16">
        <v>2</v>
      </c>
      <c r="N8" s="16">
        <v>11</v>
      </c>
      <c r="O8" s="16">
        <v>16</v>
      </c>
      <c r="P8" s="16">
        <v>19</v>
      </c>
      <c r="Q8" s="16">
        <v>3</v>
      </c>
      <c r="R8" s="16">
        <v>4</v>
      </c>
      <c r="S8" s="16">
        <v>7</v>
      </c>
      <c r="T8" s="16">
        <v>10</v>
      </c>
      <c r="U8" s="16">
        <v>3</v>
      </c>
      <c r="V8" s="16">
        <v>9</v>
      </c>
      <c r="W8" s="16">
        <v>13</v>
      </c>
      <c r="X8" s="16">
        <v>15</v>
      </c>
      <c r="Y8" s="16">
        <v>4</v>
      </c>
      <c r="Z8" s="16">
        <v>8</v>
      </c>
      <c r="AA8" s="16">
        <v>11</v>
      </c>
      <c r="AB8" s="16">
        <v>13</v>
      </c>
    </row>
    <row r="9" spans="2:28" x14ac:dyDescent="0.2">
      <c r="C9" s="520"/>
      <c r="D9" s="16" t="s">
        <v>6</v>
      </c>
      <c r="E9" s="16">
        <v>2</v>
      </c>
      <c r="F9" s="16">
        <v>4</v>
      </c>
      <c r="G9" s="16">
        <v>4</v>
      </c>
      <c r="H9" s="16">
        <v>3</v>
      </c>
      <c r="I9" s="16">
        <v>0</v>
      </c>
      <c r="J9" s="16">
        <v>3</v>
      </c>
      <c r="K9" s="16">
        <v>4</v>
      </c>
      <c r="L9" s="16">
        <v>4</v>
      </c>
      <c r="M9" s="16">
        <v>0</v>
      </c>
      <c r="N9" s="16">
        <v>0</v>
      </c>
      <c r="O9" s="16">
        <v>2</v>
      </c>
      <c r="P9" s="16">
        <v>3</v>
      </c>
      <c r="Q9" s="16">
        <v>0</v>
      </c>
      <c r="R9" s="16">
        <v>0</v>
      </c>
      <c r="S9" s="16">
        <v>0</v>
      </c>
      <c r="T9" s="16">
        <v>0</v>
      </c>
      <c r="U9" s="16">
        <v>0</v>
      </c>
      <c r="V9" s="16">
        <v>0</v>
      </c>
      <c r="W9" s="16">
        <v>1</v>
      </c>
      <c r="X9" s="16">
        <v>2</v>
      </c>
      <c r="Y9" s="16">
        <v>0</v>
      </c>
      <c r="Z9" s="16">
        <v>0</v>
      </c>
      <c r="AA9" s="16">
        <v>1</v>
      </c>
      <c r="AB9" s="16">
        <v>1</v>
      </c>
    </row>
    <row r="10" spans="2:28" x14ac:dyDescent="0.2">
      <c r="C10" s="520"/>
      <c r="D10" s="16" t="s">
        <v>221</v>
      </c>
      <c r="E10" s="16">
        <v>3</v>
      </c>
      <c r="F10" s="16">
        <v>4</v>
      </c>
      <c r="G10" s="16">
        <v>4</v>
      </c>
      <c r="H10" s="16">
        <v>3</v>
      </c>
      <c r="I10" s="16">
        <v>3</v>
      </c>
      <c r="J10" s="16">
        <v>4</v>
      </c>
      <c r="K10" s="16">
        <v>4</v>
      </c>
      <c r="L10" s="16">
        <v>4</v>
      </c>
      <c r="M10" s="16">
        <v>1</v>
      </c>
      <c r="N10" s="16">
        <v>2</v>
      </c>
      <c r="O10" s="16">
        <v>3</v>
      </c>
      <c r="P10" s="16">
        <v>3</v>
      </c>
      <c r="Q10" s="16">
        <v>0</v>
      </c>
      <c r="R10" s="16">
        <v>0</v>
      </c>
      <c r="S10" s="16">
        <v>1</v>
      </c>
      <c r="T10" s="16">
        <v>2</v>
      </c>
      <c r="U10" s="16">
        <v>0</v>
      </c>
      <c r="V10" s="16">
        <v>1</v>
      </c>
      <c r="W10" s="16">
        <v>2</v>
      </c>
      <c r="X10" s="16">
        <v>2</v>
      </c>
      <c r="Y10" s="16">
        <v>0</v>
      </c>
      <c r="Z10" s="16">
        <v>1</v>
      </c>
      <c r="AA10" s="16">
        <v>2</v>
      </c>
      <c r="AB10" s="16">
        <v>2</v>
      </c>
    </row>
    <row r="11" spans="2:28" x14ac:dyDescent="0.2">
      <c r="C11" s="520"/>
      <c r="D11" s="16" t="s">
        <v>211</v>
      </c>
      <c r="E11" s="16">
        <v>8</v>
      </c>
      <c r="F11" s="16">
        <v>4</v>
      </c>
      <c r="G11" s="16">
        <v>4</v>
      </c>
      <c r="H11" s="16">
        <v>3</v>
      </c>
      <c r="I11" s="16">
        <v>8</v>
      </c>
      <c r="J11" s="16">
        <v>6</v>
      </c>
      <c r="K11" s="16">
        <v>5</v>
      </c>
      <c r="L11" s="16">
        <v>4</v>
      </c>
      <c r="M11" s="16">
        <v>2</v>
      </c>
      <c r="N11" s="16">
        <v>5</v>
      </c>
      <c r="O11" s="16">
        <v>5</v>
      </c>
      <c r="P11" s="16">
        <v>5</v>
      </c>
      <c r="Q11" s="16">
        <v>0</v>
      </c>
      <c r="R11" s="16">
        <v>2</v>
      </c>
      <c r="S11" s="16">
        <v>3</v>
      </c>
      <c r="T11" s="16">
        <v>3</v>
      </c>
      <c r="U11" s="16">
        <v>2</v>
      </c>
      <c r="V11" s="16">
        <v>4</v>
      </c>
      <c r="W11" s="16">
        <v>4</v>
      </c>
      <c r="X11" s="16">
        <v>4</v>
      </c>
      <c r="Y11" s="16">
        <v>1</v>
      </c>
      <c r="Z11" s="16">
        <v>3</v>
      </c>
      <c r="AA11" s="16">
        <v>3</v>
      </c>
      <c r="AB11" s="16">
        <v>3</v>
      </c>
    </row>
    <row r="12" spans="2:28" x14ac:dyDescent="0.2">
      <c r="C12" s="520"/>
      <c r="D12" s="16" t="s">
        <v>219</v>
      </c>
      <c r="E12" s="16">
        <v>13</v>
      </c>
      <c r="F12" s="16">
        <v>4</v>
      </c>
      <c r="G12" s="16">
        <v>4</v>
      </c>
      <c r="H12" s="16">
        <v>3</v>
      </c>
      <c r="I12" s="16">
        <v>11</v>
      </c>
      <c r="J12" s="16">
        <v>9</v>
      </c>
      <c r="K12" s="16">
        <v>6</v>
      </c>
      <c r="L12" s="16">
        <v>5</v>
      </c>
      <c r="M12" s="16">
        <v>4</v>
      </c>
      <c r="N12" s="16">
        <v>7</v>
      </c>
      <c r="O12" s="16">
        <v>7</v>
      </c>
      <c r="P12" s="16">
        <v>6</v>
      </c>
      <c r="Q12" s="16">
        <v>1</v>
      </c>
      <c r="R12" s="16">
        <v>3</v>
      </c>
      <c r="S12" s="16">
        <v>4</v>
      </c>
      <c r="T12" s="16">
        <v>5</v>
      </c>
      <c r="U12" s="16">
        <v>3</v>
      </c>
      <c r="V12" s="16">
        <v>5</v>
      </c>
      <c r="W12" s="16">
        <v>5</v>
      </c>
      <c r="X12" s="16">
        <v>5</v>
      </c>
      <c r="Y12" s="16">
        <v>2</v>
      </c>
      <c r="Z12" s="16">
        <v>5</v>
      </c>
      <c r="AA12" s="16">
        <v>5</v>
      </c>
      <c r="AB12" s="16">
        <v>5</v>
      </c>
    </row>
    <row r="13" spans="2:28" x14ac:dyDescent="0.2">
      <c r="C13" s="520"/>
      <c r="D13" s="16" t="s">
        <v>7</v>
      </c>
      <c r="E13" s="16">
        <v>17</v>
      </c>
      <c r="F13" s="16">
        <v>5</v>
      </c>
      <c r="G13" s="16">
        <v>4</v>
      </c>
      <c r="H13" s="16">
        <v>3</v>
      </c>
      <c r="I13" s="16">
        <v>12</v>
      </c>
      <c r="J13" s="16">
        <v>12</v>
      </c>
      <c r="K13" s="16">
        <v>7</v>
      </c>
      <c r="L13" s="16">
        <v>5</v>
      </c>
      <c r="M13" s="16">
        <v>4</v>
      </c>
      <c r="N13" s="16">
        <v>9</v>
      </c>
      <c r="O13" s="16">
        <v>9</v>
      </c>
      <c r="P13" s="16">
        <v>7</v>
      </c>
      <c r="Q13" s="16">
        <v>1</v>
      </c>
      <c r="R13" s="16">
        <v>4</v>
      </c>
      <c r="S13" s="16">
        <v>5</v>
      </c>
      <c r="T13" s="16">
        <v>6</v>
      </c>
      <c r="U13" s="16">
        <v>4</v>
      </c>
      <c r="V13" s="16">
        <v>7</v>
      </c>
      <c r="W13" s="16">
        <v>7</v>
      </c>
      <c r="X13" s="16">
        <v>6</v>
      </c>
      <c r="Y13" s="16">
        <v>3</v>
      </c>
      <c r="Z13" s="16">
        <v>6</v>
      </c>
      <c r="AA13" s="16">
        <v>6</v>
      </c>
      <c r="AB13" s="16">
        <v>6</v>
      </c>
    </row>
    <row r="14" spans="2:28" x14ac:dyDescent="0.2">
      <c r="C14" s="520"/>
      <c r="D14" s="16" t="s">
        <v>190</v>
      </c>
      <c r="E14" s="16">
        <v>18</v>
      </c>
      <c r="F14" s="16">
        <v>7</v>
      </c>
      <c r="G14" s="16">
        <v>4</v>
      </c>
      <c r="H14" s="16">
        <v>3</v>
      </c>
      <c r="I14" s="16">
        <v>12</v>
      </c>
      <c r="J14" s="16">
        <v>13</v>
      </c>
      <c r="K14" s="16">
        <v>9</v>
      </c>
      <c r="L14" s="16">
        <v>6</v>
      </c>
      <c r="M14" s="16">
        <v>3</v>
      </c>
      <c r="N14" s="16">
        <v>9</v>
      </c>
      <c r="O14" s="16">
        <v>10</v>
      </c>
      <c r="P14" s="16">
        <v>8</v>
      </c>
      <c r="Q14" s="16">
        <v>1</v>
      </c>
      <c r="R14" s="16">
        <v>3</v>
      </c>
      <c r="S14" s="16">
        <v>5</v>
      </c>
      <c r="T14" s="16">
        <v>6</v>
      </c>
      <c r="U14" s="16">
        <v>3</v>
      </c>
      <c r="V14" s="16">
        <v>7</v>
      </c>
      <c r="W14" s="16">
        <v>7</v>
      </c>
      <c r="X14" s="16">
        <v>7</v>
      </c>
      <c r="Y14" s="16">
        <v>2</v>
      </c>
      <c r="Z14" s="16">
        <v>6</v>
      </c>
      <c r="AA14" s="16">
        <v>6</v>
      </c>
      <c r="AB14" s="16">
        <v>6</v>
      </c>
    </row>
    <row r="15" spans="2:28" x14ac:dyDescent="0.2">
      <c r="C15" s="520"/>
      <c r="D15" s="16" t="s">
        <v>197</v>
      </c>
      <c r="E15" s="16">
        <v>17</v>
      </c>
      <c r="F15" s="16">
        <v>11</v>
      </c>
      <c r="G15" s="16">
        <v>5</v>
      </c>
      <c r="H15" s="16">
        <v>3</v>
      </c>
      <c r="I15" s="16">
        <v>9</v>
      </c>
      <c r="J15" s="16">
        <v>14</v>
      </c>
      <c r="K15" s="16">
        <v>10</v>
      </c>
      <c r="L15" s="16">
        <v>6</v>
      </c>
      <c r="M15" s="16">
        <v>2</v>
      </c>
      <c r="N15" s="16">
        <v>8</v>
      </c>
      <c r="O15" s="16">
        <v>9</v>
      </c>
      <c r="P15" s="16">
        <v>8</v>
      </c>
      <c r="Q15" s="16">
        <v>0</v>
      </c>
      <c r="R15" s="16">
        <v>3</v>
      </c>
      <c r="S15" s="16">
        <v>5</v>
      </c>
      <c r="T15" s="16">
        <v>6</v>
      </c>
      <c r="U15" s="16">
        <v>2</v>
      </c>
      <c r="V15" s="16">
        <v>6</v>
      </c>
      <c r="W15" s="16">
        <v>7</v>
      </c>
      <c r="X15" s="16">
        <v>7</v>
      </c>
      <c r="Y15" s="16">
        <v>2</v>
      </c>
      <c r="Z15" s="16">
        <v>5</v>
      </c>
      <c r="AA15" s="16">
        <v>6</v>
      </c>
      <c r="AB15" s="16">
        <v>6</v>
      </c>
    </row>
    <row r="16" spans="2:28" x14ac:dyDescent="0.2">
      <c r="C16" s="520"/>
      <c r="D16" s="16" t="s">
        <v>192</v>
      </c>
      <c r="E16" s="16">
        <v>13</v>
      </c>
      <c r="F16" s="16">
        <v>13</v>
      </c>
      <c r="G16" s="16">
        <v>7</v>
      </c>
      <c r="H16" s="16">
        <v>3</v>
      </c>
      <c r="I16" s="16">
        <v>5</v>
      </c>
      <c r="J16" s="16">
        <v>12</v>
      </c>
      <c r="K16" s="16">
        <v>12</v>
      </c>
      <c r="L16" s="16">
        <v>7</v>
      </c>
      <c r="M16" s="16">
        <v>0</v>
      </c>
      <c r="N16" s="16">
        <v>6</v>
      </c>
      <c r="O16" s="16">
        <v>8</v>
      </c>
      <c r="P16" s="16">
        <v>8</v>
      </c>
      <c r="Q16" s="16">
        <v>0</v>
      </c>
      <c r="R16" s="16">
        <v>1</v>
      </c>
      <c r="S16" s="16">
        <v>3</v>
      </c>
      <c r="T16" s="16">
        <v>5</v>
      </c>
      <c r="U16" s="16">
        <v>0</v>
      </c>
      <c r="V16" s="16">
        <v>4</v>
      </c>
      <c r="W16" s="16">
        <v>6</v>
      </c>
      <c r="X16" s="16">
        <v>6</v>
      </c>
      <c r="Y16" s="16">
        <v>0</v>
      </c>
      <c r="Z16" s="16">
        <v>3</v>
      </c>
      <c r="AA16" s="16">
        <v>5</v>
      </c>
      <c r="AB16" s="16">
        <v>6</v>
      </c>
    </row>
    <row r="17" spans="3:28" x14ac:dyDescent="0.2">
      <c r="C17" s="520"/>
      <c r="D17" s="16" t="s">
        <v>8</v>
      </c>
      <c r="E17" s="16">
        <v>8</v>
      </c>
      <c r="F17" s="16">
        <v>15</v>
      </c>
      <c r="G17" s="16">
        <v>12</v>
      </c>
      <c r="H17" s="16">
        <v>4</v>
      </c>
      <c r="I17" s="16">
        <v>0</v>
      </c>
      <c r="J17" s="16">
        <v>9</v>
      </c>
      <c r="K17" s="16">
        <v>12</v>
      </c>
      <c r="L17" s="16">
        <v>10</v>
      </c>
      <c r="M17" s="16">
        <v>0</v>
      </c>
      <c r="N17" s="16">
        <v>3</v>
      </c>
      <c r="O17" s="16">
        <v>7</v>
      </c>
      <c r="P17" s="16">
        <v>8</v>
      </c>
      <c r="Q17" s="16">
        <v>0</v>
      </c>
      <c r="R17" s="16">
        <v>0</v>
      </c>
      <c r="S17" s="16">
        <v>1</v>
      </c>
      <c r="T17" s="16">
        <v>3</v>
      </c>
      <c r="U17" s="16">
        <v>0</v>
      </c>
      <c r="V17" s="16">
        <v>2</v>
      </c>
      <c r="W17" s="16">
        <v>5</v>
      </c>
      <c r="X17" s="16">
        <v>6</v>
      </c>
      <c r="Y17" s="16">
        <v>0</v>
      </c>
      <c r="Z17" s="16">
        <v>2</v>
      </c>
      <c r="AA17" s="16">
        <v>4</v>
      </c>
      <c r="AB17" s="16">
        <v>5</v>
      </c>
    </row>
    <row r="18" spans="3:28" x14ac:dyDescent="0.2">
      <c r="C18" s="520"/>
      <c r="D18" s="16" t="s">
        <v>228</v>
      </c>
      <c r="E18" s="16">
        <v>2</v>
      </c>
      <c r="F18" s="16">
        <v>14</v>
      </c>
      <c r="G18" s="16">
        <v>16</v>
      </c>
      <c r="H18" s="16">
        <v>11</v>
      </c>
      <c r="I18" s="16">
        <v>0</v>
      </c>
      <c r="J18" s="16">
        <v>7</v>
      </c>
      <c r="K18" s="16">
        <v>12</v>
      </c>
      <c r="L18" s="16">
        <v>13</v>
      </c>
      <c r="M18" s="16">
        <v>0</v>
      </c>
      <c r="N18" s="16">
        <v>1</v>
      </c>
      <c r="O18" s="16">
        <v>5</v>
      </c>
      <c r="P18" s="16">
        <v>8</v>
      </c>
      <c r="Q18" s="16">
        <v>0</v>
      </c>
      <c r="R18" s="16">
        <v>0</v>
      </c>
      <c r="S18" s="16">
        <v>1</v>
      </c>
      <c r="T18" s="16">
        <v>3</v>
      </c>
      <c r="U18" s="16">
        <v>0</v>
      </c>
      <c r="V18" s="16">
        <v>1</v>
      </c>
      <c r="W18" s="16">
        <v>4</v>
      </c>
      <c r="X18" s="16">
        <v>6</v>
      </c>
      <c r="Y18" s="16">
        <v>0</v>
      </c>
      <c r="Z18" s="16">
        <v>1</v>
      </c>
      <c r="AA18" s="16">
        <v>3</v>
      </c>
      <c r="AB18" s="16">
        <v>5</v>
      </c>
    </row>
    <row r="19" spans="3:28" x14ac:dyDescent="0.2">
      <c r="C19" s="520"/>
      <c r="D19" s="16" t="s">
        <v>233</v>
      </c>
      <c r="E19" s="16">
        <v>2</v>
      </c>
      <c r="F19" s="16">
        <v>13</v>
      </c>
      <c r="G19" s="16">
        <v>18</v>
      </c>
      <c r="H19" s="16">
        <v>16</v>
      </c>
      <c r="I19" s="16">
        <v>0</v>
      </c>
      <c r="J19" s="16">
        <v>4</v>
      </c>
      <c r="K19" s="16">
        <v>11</v>
      </c>
      <c r="L19" s="16">
        <v>15</v>
      </c>
      <c r="M19" s="16">
        <v>0</v>
      </c>
      <c r="N19" s="16">
        <v>0</v>
      </c>
      <c r="O19" s="16">
        <v>4</v>
      </c>
      <c r="P19" s="16">
        <v>8</v>
      </c>
      <c r="Q19" s="16">
        <v>1</v>
      </c>
      <c r="R19" s="16">
        <v>0</v>
      </c>
      <c r="S19" s="16">
        <v>1</v>
      </c>
      <c r="T19" s="16">
        <v>2</v>
      </c>
      <c r="U19" s="16">
        <v>0</v>
      </c>
      <c r="V19" s="16">
        <v>1</v>
      </c>
      <c r="W19" s="16">
        <v>3</v>
      </c>
      <c r="X19" s="16">
        <v>6</v>
      </c>
      <c r="Y19" s="16">
        <v>0</v>
      </c>
      <c r="Z19" s="16">
        <v>1</v>
      </c>
      <c r="AA19" s="16">
        <v>2</v>
      </c>
      <c r="AB19" s="16">
        <v>5</v>
      </c>
    </row>
    <row r="20" spans="3:28" x14ac:dyDescent="0.2">
      <c r="C20" s="520"/>
      <c r="D20" s="16" t="s">
        <v>262</v>
      </c>
      <c r="E20" s="16">
        <v>2</v>
      </c>
      <c r="F20" s="16">
        <v>10</v>
      </c>
      <c r="G20" s="16">
        <v>19</v>
      </c>
      <c r="H20" s="16">
        <v>20</v>
      </c>
      <c r="I20" s="16">
        <v>0</v>
      </c>
      <c r="J20" s="16">
        <v>3</v>
      </c>
      <c r="K20" s="16">
        <v>9</v>
      </c>
      <c r="L20" s="16">
        <v>15</v>
      </c>
      <c r="M20" s="16">
        <v>0</v>
      </c>
      <c r="N20" s="16">
        <v>0</v>
      </c>
      <c r="O20" s="16">
        <v>3</v>
      </c>
      <c r="P20" s="16">
        <v>7</v>
      </c>
      <c r="Q20" s="16">
        <v>1</v>
      </c>
      <c r="R20" s="16">
        <v>0</v>
      </c>
      <c r="S20" s="16">
        <v>1</v>
      </c>
      <c r="T20" s="16">
        <v>2</v>
      </c>
      <c r="U20" s="16">
        <v>0</v>
      </c>
      <c r="V20" s="16">
        <v>1</v>
      </c>
      <c r="W20" s="16">
        <v>3</v>
      </c>
      <c r="X20" s="16">
        <v>6</v>
      </c>
      <c r="Y20" s="16">
        <v>0</v>
      </c>
      <c r="Z20" s="16">
        <v>1</v>
      </c>
      <c r="AA20" s="16">
        <v>2</v>
      </c>
      <c r="AB20" s="16">
        <v>4</v>
      </c>
    </row>
    <row r="21" spans="3:28" x14ac:dyDescent="0.2">
      <c r="C21" s="520"/>
      <c r="D21" s="16" t="s">
        <v>9</v>
      </c>
      <c r="E21" s="16">
        <v>2</v>
      </c>
      <c r="F21" s="16">
        <v>6</v>
      </c>
      <c r="G21" s="16">
        <v>17</v>
      </c>
      <c r="H21" s="16">
        <v>20</v>
      </c>
      <c r="I21" s="16">
        <v>0</v>
      </c>
      <c r="J21" s="16">
        <v>3</v>
      </c>
      <c r="K21" s="16">
        <v>7</v>
      </c>
      <c r="L21" s="16">
        <v>14</v>
      </c>
      <c r="M21" s="16">
        <v>0</v>
      </c>
      <c r="N21" s="16">
        <v>0</v>
      </c>
      <c r="O21" s="16">
        <v>2</v>
      </c>
      <c r="P21" s="16">
        <v>6</v>
      </c>
      <c r="Q21" s="16">
        <v>1</v>
      </c>
      <c r="R21" s="16">
        <v>0</v>
      </c>
      <c r="S21" s="16">
        <v>1</v>
      </c>
      <c r="T21" s="16">
        <v>2</v>
      </c>
      <c r="U21" s="16">
        <v>0</v>
      </c>
      <c r="V21" s="16">
        <v>1</v>
      </c>
      <c r="W21" s="16">
        <v>2</v>
      </c>
      <c r="X21" s="16">
        <v>5</v>
      </c>
      <c r="Y21" s="16">
        <v>0</v>
      </c>
      <c r="Z21" s="16">
        <v>1</v>
      </c>
      <c r="AA21" s="16">
        <v>2</v>
      </c>
      <c r="AB21" s="16">
        <v>4</v>
      </c>
    </row>
    <row r="22" spans="3:28" x14ac:dyDescent="0.2">
      <c r="C22" s="520"/>
      <c r="D22" s="16" t="s">
        <v>202</v>
      </c>
      <c r="E22" s="16">
        <v>2</v>
      </c>
      <c r="F22" s="16">
        <v>4</v>
      </c>
      <c r="G22" s="16">
        <v>13</v>
      </c>
      <c r="H22" s="16">
        <v>19</v>
      </c>
      <c r="I22" s="16">
        <v>0</v>
      </c>
      <c r="J22" s="16">
        <v>3</v>
      </c>
      <c r="K22" s="16">
        <v>5</v>
      </c>
      <c r="L22" s="16">
        <v>11</v>
      </c>
      <c r="M22" s="16">
        <v>0</v>
      </c>
      <c r="N22" s="16">
        <v>0</v>
      </c>
      <c r="O22" s="16">
        <v>2</v>
      </c>
      <c r="P22" s="16">
        <v>5</v>
      </c>
      <c r="Q22" s="16">
        <v>1</v>
      </c>
      <c r="R22" s="16">
        <v>0</v>
      </c>
      <c r="S22" s="16">
        <v>0</v>
      </c>
      <c r="T22" s="16">
        <v>1</v>
      </c>
      <c r="U22" s="16">
        <v>0</v>
      </c>
      <c r="V22" s="16">
        <v>0</v>
      </c>
      <c r="W22" s="16">
        <v>1</v>
      </c>
      <c r="X22" s="16">
        <v>4</v>
      </c>
      <c r="Y22" s="16">
        <v>0</v>
      </c>
      <c r="Z22" s="16">
        <v>1</v>
      </c>
      <c r="AA22" s="16">
        <v>1</v>
      </c>
      <c r="AB22" s="16">
        <v>3</v>
      </c>
    </row>
    <row r="23" spans="3:28" x14ac:dyDescent="0.2">
      <c r="C23" s="520"/>
      <c r="D23" s="16" t="s">
        <v>195</v>
      </c>
      <c r="E23" s="16">
        <v>2</v>
      </c>
      <c r="F23" s="16">
        <v>4</v>
      </c>
      <c r="G23" s="16">
        <v>8</v>
      </c>
      <c r="H23" s="16">
        <v>14</v>
      </c>
      <c r="I23" s="16">
        <v>0</v>
      </c>
      <c r="J23" s="16">
        <v>3</v>
      </c>
      <c r="K23" s="16">
        <v>4</v>
      </c>
      <c r="L23" s="16">
        <v>8</v>
      </c>
      <c r="M23" s="16">
        <v>0</v>
      </c>
      <c r="N23" s="16">
        <v>0</v>
      </c>
      <c r="O23" s="16">
        <v>1</v>
      </c>
      <c r="P23" s="16">
        <v>3</v>
      </c>
      <c r="Q23" s="16">
        <v>0</v>
      </c>
      <c r="R23" s="16">
        <v>0</v>
      </c>
      <c r="S23" s="16">
        <v>0</v>
      </c>
      <c r="T23" s="16">
        <v>1</v>
      </c>
      <c r="U23" s="16">
        <v>0</v>
      </c>
      <c r="V23" s="16">
        <v>0</v>
      </c>
      <c r="W23" s="16">
        <v>1</v>
      </c>
      <c r="X23" s="16">
        <v>3</v>
      </c>
      <c r="Y23" s="16">
        <v>0</v>
      </c>
      <c r="Z23" s="16">
        <v>0</v>
      </c>
      <c r="AA23" s="16">
        <v>1</v>
      </c>
      <c r="AB23" s="16">
        <v>2</v>
      </c>
    </row>
    <row r="24" spans="3:28" x14ac:dyDescent="0.2">
      <c r="C24" s="520"/>
      <c r="D24" s="16" t="s">
        <v>254</v>
      </c>
      <c r="E24" s="16">
        <v>2</v>
      </c>
      <c r="F24" s="16">
        <v>4</v>
      </c>
      <c r="G24" s="16">
        <v>4</v>
      </c>
      <c r="H24" s="16">
        <v>9</v>
      </c>
      <c r="I24" s="16">
        <v>0</v>
      </c>
      <c r="J24" s="16">
        <v>3</v>
      </c>
      <c r="K24" s="16">
        <v>4</v>
      </c>
      <c r="L24" s="16">
        <v>5</v>
      </c>
      <c r="M24" s="16">
        <v>0</v>
      </c>
      <c r="N24" s="16">
        <v>0</v>
      </c>
      <c r="O24" s="16">
        <v>1</v>
      </c>
      <c r="P24" s="16">
        <v>3</v>
      </c>
      <c r="Q24" s="16">
        <v>0</v>
      </c>
      <c r="R24" s="16">
        <v>0</v>
      </c>
      <c r="S24" s="16">
        <v>0</v>
      </c>
      <c r="T24" s="16">
        <v>0</v>
      </c>
      <c r="U24" s="16">
        <v>0</v>
      </c>
      <c r="V24" s="16">
        <v>0</v>
      </c>
      <c r="W24" s="16">
        <v>1</v>
      </c>
      <c r="X24" s="16">
        <v>2</v>
      </c>
      <c r="Y24" s="16">
        <v>0</v>
      </c>
      <c r="Z24" s="16">
        <v>0</v>
      </c>
      <c r="AA24" s="16">
        <v>1</v>
      </c>
      <c r="AB24" s="16">
        <v>1</v>
      </c>
    </row>
    <row r="25" spans="3:28" x14ac:dyDescent="0.2">
      <c r="C25" s="17"/>
    </row>
    <row r="26" spans="3:28" x14ac:dyDescent="0.2">
      <c r="C26" s="520" t="s">
        <v>212</v>
      </c>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row>
    <row r="27" spans="3:28" x14ac:dyDescent="0.2">
      <c r="C27" s="520" t="s">
        <v>353</v>
      </c>
      <c r="D27" s="520"/>
      <c r="E27" s="16" t="s">
        <v>354</v>
      </c>
      <c r="F27" s="16"/>
      <c r="G27" s="16"/>
      <c r="H27" s="16"/>
      <c r="I27" s="16" t="s">
        <v>355</v>
      </c>
      <c r="J27" s="16"/>
      <c r="K27" s="16"/>
      <c r="L27" s="16"/>
      <c r="M27" s="16" t="s">
        <v>356</v>
      </c>
      <c r="N27" s="16"/>
      <c r="O27" s="16"/>
      <c r="P27" s="16"/>
      <c r="Q27" s="16" t="s">
        <v>357</v>
      </c>
      <c r="R27" s="16"/>
      <c r="S27" s="16"/>
      <c r="T27" s="16"/>
      <c r="U27" s="16" t="s">
        <v>358</v>
      </c>
      <c r="V27" s="16"/>
      <c r="W27" s="16"/>
      <c r="X27" s="16"/>
      <c r="Y27" s="16" t="s">
        <v>359</v>
      </c>
      <c r="Z27" s="16"/>
      <c r="AA27" s="16"/>
      <c r="AB27" s="16"/>
    </row>
    <row r="28" spans="3:28" x14ac:dyDescent="0.2">
      <c r="C28" s="520" t="s">
        <v>22</v>
      </c>
      <c r="D28" s="520"/>
      <c r="E28" s="16">
        <v>9</v>
      </c>
      <c r="F28" s="16">
        <v>12</v>
      </c>
      <c r="G28" s="16">
        <v>14</v>
      </c>
      <c r="H28" s="16">
        <v>16</v>
      </c>
      <c r="I28" s="16">
        <v>9</v>
      </c>
      <c r="J28" s="16">
        <v>12</v>
      </c>
      <c r="K28" s="16">
        <v>14</v>
      </c>
      <c r="L28" s="16">
        <v>16</v>
      </c>
      <c r="M28" s="16">
        <v>9</v>
      </c>
      <c r="N28" s="16">
        <v>12</v>
      </c>
      <c r="O28" s="16">
        <v>14</v>
      </c>
      <c r="P28" s="16">
        <v>16</v>
      </c>
      <c r="Q28" s="16">
        <v>9</v>
      </c>
      <c r="R28" s="16">
        <v>12</v>
      </c>
      <c r="S28" s="16">
        <v>14</v>
      </c>
      <c r="T28" s="16">
        <v>16</v>
      </c>
      <c r="U28" s="16">
        <v>9</v>
      </c>
      <c r="V28" s="16">
        <v>12</v>
      </c>
      <c r="W28" s="16">
        <v>14</v>
      </c>
      <c r="X28" s="16">
        <v>16</v>
      </c>
      <c r="Y28" s="16">
        <v>9</v>
      </c>
      <c r="Z28" s="16">
        <v>12</v>
      </c>
      <c r="AA28" s="16">
        <v>14</v>
      </c>
      <c r="AB28" s="16">
        <v>16</v>
      </c>
    </row>
    <row r="29" spans="3:28" x14ac:dyDescent="0.2">
      <c r="C29" s="520" t="s">
        <v>10</v>
      </c>
      <c r="D29" s="16" t="s">
        <v>317</v>
      </c>
      <c r="E29" s="16">
        <v>1</v>
      </c>
      <c r="F29" s="16">
        <v>4</v>
      </c>
      <c r="G29" s="16">
        <v>4</v>
      </c>
      <c r="H29" s="16">
        <v>3</v>
      </c>
      <c r="I29" s="16">
        <v>0</v>
      </c>
      <c r="J29" s="16">
        <v>2</v>
      </c>
      <c r="K29" s="16">
        <v>3</v>
      </c>
      <c r="L29" s="16">
        <v>3</v>
      </c>
      <c r="M29" s="16">
        <v>0</v>
      </c>
      <c r="N29" s="16">
        <v>0</v>
      </c>
      <c r="O29" s="16">
        <v>1</v>
      </c>
      <c r="P29" s="16">
        <v>2</v>
      </c>
      <c r="Q29" s="16">
        <v>0</v>
      </c>
      <c r="R29" s="16">
        <v>0</v>
      </c>
      <c r="S29" s="16">
        <v>1</v>
      </c>
      <c r="T29" s="16">
        <v>0</v>
      </c>
      <c r="U29" s="16">
        <v>0</v>
      </c>
      <c r="V29" s="16">
        <v>0</v>
      </c>
      <c r="W29" s="16">
        <v>1</v>
      </c>
      <c r="X29" s="16">
        <v>1</v>
      </c>
      <c r="Y29" s="16">
        <v>0</v>
      </c>
      <c r="Z29" s="16">
        <v>0</v>
      </c>
      <c r="AA29" s="16">
        <v>0</v>
      </c>
      <c r="AB29" s="16">
        <v>1</v>
      </c>
    </row>
    <row r="30" spans="3:28" x14ac:dyDescent="0.2">
      <c r="C30" s="520"/>
      <c r="D30" s="16" t="s">
        <v>318</v>
      </c>
      <c r="E30" s="16">
        <v>23</v>
      </c>
      <c r="F30" s="16">
        <v>31</v>
      </c>
      <c r="G30" s="16">
        <v>27</v>
      </c>
      <c r="H30" s="16">
        <v>17</v>
      </c>
      <c r="I30" s="16">
        <v>9</v>
      </c>
      <c r="J30" s="16">
        <v>23</v>
      </c>
      <c r="K30" s="16">
        <v>27</v>
      </c>
      <c r="L30" s="16">
        <v>25</v>
      </c>
      <c r="M30" s="16">
        <v>3</v>
      </c>
      <c r="N30" s="16">
        <v>12</v>
      </c>
      <c r="O30" s="16">
        <v>18</v>
      </c>
      <c r="P30" s="16">
        <v>21</v>
      </c>
      <c r="Q30" s="16">
        <v>4</v>
      </c>
      <c r="R30" s="16">
        <v>10</v>
      </c>
      <c r="S30" s="16">
        <v>14</v>
      </c>
      <c r="T30" s="16">
        <v>12</v>
      </c>
      <c r="U30" s="16">
        <v>4</v>
      </c>
      <c r="V30" s="16">
        <v>10</v>
      </c>
      <c r="W30" s="16">
        <v>14</v>
      </c>
      <c r="X30" s="16">
        <v>17</v>
      </c>
      <c r="Y30" s="16">
        <v>5</v>
      </c>
      <c r="Z30" s="16">
        <v>9</v>
      </c>
      <c r="AA30" s="16">
        <v>12</v>
      </c>
      <c r="AB30" s="16">
        <v>15</v>
      </c>
    </row>
    <row r="31" spans="3:28" x14ac:dyDescent="0.2">
      <c r="C31" s="520"/>
      <c r="D31" s="16" t="s">
        <v>6</v>
      </c>
      <c r="E31" s="16">
        <v>3</v>
      </c>
      <c r="F31" s="16">
        <v>6</v>
      </c>
      <c r="G31" s="16">
        <v>5</v>
      </c>
      <c r="H31" s="16">
        <v>5</v>
      </c>
      <c r="I31" s="16">
        <v>0</v>
      </c>
      <c r="J31" s="16">
        <v>4</v>
      </c>
      <c r="K31" s="16">
        <v>5</v>
      </c>
      <c r="L31" s="16">
        <v>5</v>
      </c>
      <c r="M31" s="16">
        <v>0</v>
      </c>
      <c r="N31" s="16">
        <v>1</v>
      </c>
      <c r="O31" s="16">
        <v>3</v>
      </c>
      <c r="P31" s="16">
        <v>4</v>
      </c>
      <c r="Q31" s="16">
        <v>0</v>
      </c>
      <c r="R31" s="16">
        <v>1</v>
      </c>
      <c r="S31" s="16">
        <v>2</v>
      </c>
      <c r="T31" s="16">
        <v>2</v>
      </c>
      <c r="U31" s="16">
        <v>0</v>
      </c>
      <c r="V31" s="16">
        <v>1</v>
      </c>
      <c r="W31" s="16">
        <v>2</v>
      </c>
      <c r="X31" s="16">
        <v>3</v>
      </c>
      <c r="Y31" s="16">
        <v>0</v>
      </c>
      <c r="Z31" s="16">
        <v>1</v>
      </c>
      <c r="AA31" s="16">
        <v>2</v>
      </c>
      <c r="AB31" s="16">
        <v>2</v>
      </c>
    </row>
    <row r="32" spans="3:28" x14ac:dyDescent="0.2">
      <c r="C32" s="520"/>
      <c r="D32" s="16" t="s">
        <v>221</v>
      </c>
      <c r="E32" s="16">
        <v>5</v>
      </c>
      <c r="F32" s="16">
        <v>6</v>
      </c>
      <c r="G32" s="16">
        <v>5</v>
      </c>
      <c r="H32" s="16">
        <v>5</v>
      </c>
      <c r="I32" s="16">
        <v>5</v>
      </c>
      <c r="J32" s="16">
        <v>5</v>
      </c>
      <c r="K32" s="16">
        <v>5</v>
      </c>
      <c r="L32" s="16">
        <v>5</v>
      </c>
      <c r="M32" s="16">
        <v>1</v>
      </c>
      <c r="N32" s="16">
        <v>3</v>
      </c>
      <c r="O32" s="16">
        <v>4</v>
      </c>
      <c r="P32" s="16">
        <v>5</v>
      </c>
      <c r="Q32" s="16">
        <v>1</v>
      </c>
      <c r="R32" s="16">
        <v>3</v>
      </c>
      <c r="S32" s="16">
        <v>3</v>
      </c>
      <c r="T32" s="16">
        <v>3</v>
      </c>
      <c r="U32" s="16">
        <v>2</v>
      </c>
      <c r="V32" s="16">
        <v>3</v>
      </c>
      <c r="W32" s="16">
        <v>3</v>
      </c>
      <c r="X32" s="16">
        <v>4</v>
      </c>
      <c r="Y32" s="16">
        <v>1</v>
      </c>
      <c r="Z32" s="16">
        <v>2</v>
      </c>
      <c r="AA32" s="16">
        <v>3</v>
      </c>
      <c r="AB32" s="16">
        <v>3</v>
      </c>
    </row>
    <row r="33" spans="3:28" x14ac:dyDescent="0.2">
      <c r="C33" s="520"/>
      <c r="D33" s="16" t="s">
        <v>211</v>
      </c>
      <c r="E33" s="16">
        <v>10</v>
      </c>
      <c r="F33" s="16">
        <v>6</v>
      </c>
      <c r="G33" s="16">
        <v>5</v>
      </c>
      <c r="H33" s="16">
        <v>5</v>
      </c>
      <c r="I33" s="16">
        <v>9</v>
      </c>
      <c r="J33" s="16">
        <v>8</v>
      </c>
      <c r="K33" s="16">
        <v>6</v>
      </c>
      <c r="L33" s="16">
        <v>6</v>
      </c>
      <c r="M33" s="16">
        <v>3</v>
      </c>
      <c r="N33" s="16">
        <v>6</v>
      </c>
      <c r="O33" s="16">
        <v>6</v>
      </c>
      <c r="P33" s="16">
        <v>6</v>
      </c>
      <c r="Q33" s="16">
        <v>1</v>
      </c>
      <c r="R33" s="16">
        <v>5</v>
      </c>
      <c r="S33" s="16">
        <v>5</v>
      </c>
      <c r="T33" s="16">
        <v>4</v>
      </c>
      <c r="U33" s="16">
        <v>3</v>
      </c>
      <c r="V33" s="16">
        <v>5</v>
      </c>
      <c r="W33" s="16">
        <v>5</v>
      </c>
      <c r="X33" s="16">
        <v>5</v>
      </c>
      <c r="Y33" s="16">
        <v>2</v>
      </c>
      <c r="Z33" s="16">
        <v>4</v>
      </c>
      <c r="AA33" s="16">
        <v>5</v>
      </c>
      <c r="AB33" s="16">
        <v>5</v>
      </c>
    </row>
    <row r="34" spans="3:28" x14ac:dyDescent="0.2">
      <c r="C34" s="520"/>
      <c r="D34" s="16" t="s">
        <v>219</v>
      </c>
      <c r="E34" s="16">
        <v>15</v>
      </c>
      <c r="F34" s="16">
        <v>6</v>
      </c>
      <c r="G34" s="16">
        <v>5</v>
      </c>
      <c r="H34" s="16">
        <v>5</v>
      </c>
      <c r="I34" s="16">
        <v>12</v>
      </c>
      <c r="J34" s="16">
        <v>10</v>
      </c>
      <c r="K34" s="16">
        <v>7</v>
      </c>
      <c r="L34" s="16">
        <v>6</v>
      </c>
      <c r="M34" s="16">
        <v>4</v>
      </c>
      <c r="N34" s="16">
        <v>9</v>
      </c>
      <c r="O34" s="16">
        <v>8</v>
      </c>
      <c r="P34" s="16">
        <v>7</v>
      </c>
      <c r="Q34" s="16">
        <v>2</v>
      </c>
      <c r="R34" s="16">
        <v>7</v>
      </c>
      <c r="S34" s="16">
        <v>7</v>
      </c>
      <c r="T34" s="16">
        <v>6</v>
      </c>
      <c r="U34" s="16">
        <v>4</v>
      </c>
      <c r="V34" s="16">
        <v>7</v>
      </c>
      <c r="W34" s="16">
        <v>7</v>
      </c>
      <c r="X34" s="16">
        <v>6</v>
      </c>
      <c r="Y34" s="16">
        <v>3</v>
      </c>
      <c r="Z34" s="16">
        <v>6</v>
      </c>
      <c r="AA34" s="16">
        <v>6</v>
      </c>
      <c r="AB34" s="16">
        <v>6</v>
      </c>
    </row>
    <row r="35" spans="3:28" x14ac:dyDescent="0.2">
      <c r="C35" s="520"/>
      <c r="D35" s="16" t="s">
        <v>7</v>
      </c>
      <c r="E35" s="16">
        <v>18</v>
      </c>
      <c r="F35" s="16">
        <v>6</v>
      </c>
      <c r="G35" s="16">
        <v>5</v>
      </c>
      <c r="H35" s="16">
        <v>5</v>
      </c>
      <c r="I35" s="16">
        <v>13</v>
      </c>
      <c r="J35" s="16">
        <v>13</v>
      </c>
      <c r="K35" s="16">
        <v>9</v>
      </c>
      <c r="L35" s="16">
        <v>6</v>
      </c>
      <c r="M35" s="16">
        <v>4</v>
      </c>
      <c r="N35" s="16">
        <v>10</v>
      </c>
      <c r="O35" s="16">
        <v>10</v>
      </c>
      <c r="P35" s="16">
        <v>8</v>
      </c>
      <c r="Q35" s="16">
        <v>2</v>
      </c>
      <c r="R35" s="16">
        <v>8</v>
      </c>
      <c r="S35" s="16">
        <v>8</v>
      </c>
      <c r="T35" s="16">
        <v>7</v>
      </c>
      <c r="U35" s="16">
        <v>4</v>
      </c>
      <c r="V35" s="16">
        <v>8</v>
      </c>
      <c r="W35" s="16">
        <v>8</v>
      </c>
      <c r="X35" s="16">
        <v>7</v>
      </c>
      <c r="Y35" s="16">
        <v>4</v>
      </c>
      <c r="Z35" s="16">
        <v>7</v>
      </c>
      <c r="AA35" s="16">
        <v>7</v>
      </c>
      <c r="AB35" s="16">
        <v>7</v>
      </c>
    </row>
    <row r="36" spans="3:28" x14ac:dyDescent="0.2">
      <c r="C36" s="520"/>
      <c r="D36" s="16" t="s">
        <v>190</v>
      </c>
      <c r="E36" s="16">
        <v>19</v>
      </c>
      <c r="F36" s="16">
        <v>8</v>
      </c>
      <c r="G36" s="16">
        <v>5</v>
      </c>
      <c r="H36" s="16">
        <v>5</v>
      </c>
      <c r="I36" s="16">
        <v>12</v>
      </c>
      <c r="J36" s="16">
        <v>14</v>
      </c>
      <c r="K36" s="16">
        <v>10</v>
      </c>
      <c r="L36" s="16">
        <v>7</v>
      </c>
      <c r="M36" s="16">
        <v>4</v>
      </c>
      <c r="N36" s="16">
        <v>10</v>
      </c>
      <c r="O36" s="16">
        <v>10</v>
      </c>
      <c r="P36" s="16">
        <v>9</v>
      </c>
      <c r="Q36" s="16">
        <v>2</v>
      </c>
      <c r="R36" s="16">
        <v>8</v>
      </c>
      <c r="S36" s="16">
        <v>8</v>
      </c>
      <c r="T36" s="16">
        <v>7</v>
      </c>
      <c r="U36" s="16">
        <v>4</v>
      </c>
      <c r="V36" s="16">
        <v>8</v>
      </c>
      <c r="W36" s="16">
        <v>8</v>
      </c>
      <c r="X36" s="16">
        <v>7</v>
      </c>
      <c r="Y36" s="16">
        <v>3</v>
      </c>
      <c r="Z36" s="16">
        <v>7</v>
      </c>
      <c r="AA36" s="16">
        <v>7</v>
      </c>
      <c r="AB36" s="16">
        <v>7</v>
      </c>
    </row>
    <row r="37" spans="3:28" x14ac:dyDescent="0.2">
      <c r="C37" s="520"/>
      <c r="D37" s="16" t="s">
        <v>197</v>
      </c>
      <c r="E37" s="16">
        <v>17</v>
      </c>
      <c r="F37" s="16">
        <v>11</v>
      </c>
      <c r="G37" s="16">
        <v>5</v>
      </c>
      <c r="H37" s="16">
        <v>5</v>
      </c>
      <c r="I37" s="16">
        <v>9</v>
      </c>
      <c r="J37" s="16">
        <v>14</v>
      </c>
      <c r="K37" s="16">
        <v>10</v>
      </c>
      <c r="L37" s="16">
        <v>7</v>
      </c>
      <c r="M37" s="16">
        <v>2</v>
      </c>
      <c r="N37" s="16">
        <v>9</v>
      </c>
      <c r="O37" s="16">
        <v>10</v>
      </c>
      <c r="P37" s="16">
        <v>9</v>
      </c>
      <c r="Q37" s="16">
        <v>1</v>
      </c>
      <c r="R37" s="16">
        <v>7</v>
      </c>
      <c r="S37" s="16">
        <v>8</v>
      </c>
      <c r="T37" s="16">
        <v>6</v>
      </c>
      <c r="U37" s="16">
        <v>3</v>
      </c>
      <c r="V37" s="16">
        <v>7</v>
      </c>
      <c r="W37" s="16">
        <v>8</v>
      </c>
      <c r="X37" s="16">
        <v>7</v>
      </c>
      <c r="Y37" s="16">
        <v>2</v>
      </c>
      <c r="Z37" s="16">
        <v>6</v>
      </c>
      <c r="AA37" s="16">
        <v>7</v>
      </c>
      <c r="AB37" s="16">
        <v>7</v>
      </c>
    </row>
    <row r="38" spans="3:28" x14ac:dyDescent="0.2">
      <c r="C38" s="520"/>
      <c r="D38" s="16" t="s">
        <v>192</v>
      </c>
      <c r="E38" s="16">
        <v>13</v>
      </c>
      <c r="F38" s="16">
        <v>13</v>
      </c>
      <c r="G38" s="16">
        <v>6</v>
      </c>
      <c r="H38" s="16">
        <v>5</v>
      </c>
      <c r="I38" s="16">
        <v>5</v>
      </c>
      <c r="J38" s="16">
        <v>12</v>
      </c>
      <c r="K38" s="16">
        <v>11</v>
      </c>
      <c r="L38" s="16">
        <v>8</v>
      </c>
      <c r="M38" s="16">
        <v>1</v>
      </c>
      <c r="N38" s="16">
        <v>6</v>
      </c>
      <c r="O38" s="16">
        <v>9</v>
      </c>
      <c r="P38" s="16">
        <v>8</v>
      </c>
      <c r="Q38" s="16">
        <v>1</v>
      </c>
      <c r="R38" s="16">
        <v>5</v>
      </c>
      <c r="S38" s="16">
        <v>7</v>
      </c>
      <c r="T38" s="16">
        <v>5</v>
      </c>
      <c r="U38" s="16">
        <v>1</v>
      </c>
      <c r="V38" s="16">
        <v>5</v>
      </c>
      <c r="W38" s="16">
        <v>7</v>
      </c>
      <c r="X38" s="16">
        <v>7</v>
      </c>
      <c r="Y38" s="16">
        <v>1</v>
      </c>
      <c r="Z38" s="16">
        <v>4</v>
      </c>
      <c r="AA38" s="16">
        <v>6</v>
      </c>
      <c r="AB38" s="16">
        <v>6</v>
      </c>
    </row>
    <row r="39" spans="3:28" x14ac:dyDescent="0.2">
      <c r="C39" s="520"/>
      <c r="D39" s="16" t="s">
        <v>8</v>
      </c>
      <c r="E39" s="16">
        <v>8</v>
      </c>
      <c r="F39" s="16">
        <v>14</v>
      </c>
      <c r="G39" s="16">
        <v>11</v>
      </c>
      <c r="H39" s="16">
        <v>5</v>
      </c>
      <c r="I39" s="16">
        <v>1</v>
      </c>
      <c r="J39" s="16">
        <v>9</v>
      </c>
      <c r="K39" s="16">
        <v>12</v>
      </c>
      <c r="L39" s="16">
        <v>10</v>
      </c>
      <c r="M39" s="16">
        <v>0</v>
      </c>
      <c r="N39" s="16">
        <v>3</v>
      </c>
      <c r="O39" s="16">
        <v>7</v>
      </c>
      <c r="P39" s="16">
        <v>8</v>
      </c>
      <c r="Q39" s="16">
        <v>1</v>
      </c>
      <c r="R39" s="16">
        <v>3</v>
      </c>
      <c r="S39" s="16">
        <v>5</v>
      </c>
      <c r="T39" s="16">
        <v>4</v>
      </c>
      <c r="U39" s="16">
        <v>0</v>
      </c>
      <c r="V39" s="16">
        <v>3</v>
      </c>
      <c r="W39" s="16">
        <v>5</v>
      </c>
      <c r="X39" s="16">
        <v>6</v>
      </c>
      <c r="Y39" s="16">
        <v>1</v>
      </c>
      <c r="Z39" s="16">
        <v>2</v>
      </c>
      <c r="AA39" s="16">
        <v>4</v>
      </c>
      <c r="AB39" s="16">
        <v>5</v>
      </c>
    </row>
    <row r="40" spans="3:28" x14ac:dyDescent="0.2">
      <c r="C40" s="520"/>
      <c r="D40" s="16" t="s">
        <v>228</v>
      </c>
      <c r="E40" s="16">
        <v>3</v>
      </c>
      <c r="F40" s="16">
        <v>14</v>
      </c>
      <c r="G40" s="16">
        <v>15</v>
      </c>
      <c r="H40" s="16">
        <v>12</v>
      </c>
      <c r="I40" s="16">
        <v>0</v>
      </c>
      <c r="J40" s="16">
        <v>7</v>
      </c>
      <c r="K40" s="16">
        <v>12</v>
      </c>
      <c r="L40" s="16">
        <v>13</v>
      </c>
      <c r="M40" s="16">
        <v>0</v>
      </c>
      <c r="N40" s="16">
        <v>2</v>
      </c>
      <c r="O40" s="16">
        <v>5</v>
      </c>
      <c r="P40" s="16">
        <v>9</v>
      </c>
      <c r="Q40" s="16">
        <v>1</v>
      </c>
      <c r="R40" s="16">
        <v>2</v>
      </c>
      <c r="S40" s="16">
        <v>4</v>
      </c>
      <c r="T40" s="16">
        <v>3</v>
      </c>
      <c r="U40" s="16">
        <v>0</v>
      </c>
      <c r="V40" s="16">
        <v>2</v>
      </c>
      <c r="W40" s="16">
        <v>4</v>
      </c>
      <c r="X40" s="16">
        <v>7</v>
      </c>
      <c r="Y40" s="16">
        <v>1</v>
      </c>
      <c r="Z40" s="16">
        <v>2</v>
      </c>
      <c r="AA40" s="16">
        <v>3</v>
      </c>
      <c r="AB40" s="16">
        <v>5</v>
      </c>
    </row>
    <row r="41" spans="3:28" x14ac:dyDescent="0.2">
      <c r="C41" s="520"/>
      <c r="D41" s="16" t="s">
        <v>233</v>
      </c>
      <c r="E41" s="16">
        <v>3</v>
      </c>
      <c r="F41" s="16">
        <v>13</v>
      </c>
      <c r="G41" s="16">
        <v>18</v>
      </c>
      <c r="H41" s="16">
        <v>17</v>
      </c>
      <c r="I41" s="16">
        <v>0</v>
      </c>
      <c r="J41" s="16">
        <v>5</v>
      </c>
      <c r="K41" s="16">
        <v>11</v>
      </c>
      <c r="L41" s="16">
        <v>15</v>
      </c>
      <c r="M41" s="16">
        <v>0</v>
      </c>
      <c r="N41" s="16">
        <v>1</v>
      </c>
      <c r="O41" s="16">
        <v>4</v>
      </c>
      <c r="P41" s="16">
        <v>9</v>
      </c>
      <c r="Q41" s="16">
        <v>2</v>
      </c>
      <c r="R41" s="16">
        <v>2</v>
      </c>
      <c r="S41" s="16">
        <v>4</v>
      </c>
      <c r="T41" s="16">
        <v>3</v>
      </c>
      <c r="U41" s="16">
        <v>1</v>
      </c>
      <c r="V41" s="16">
        <v>2</v>
      </c>
      <c r="W41" s="16">
        <v>4</v>
      </c>
      <c r="X41" s="16">
        <v>7</v>
      </c>
      <c r="Y41" s="16">
        <v>1</v>
      </c>
      <c r="Z41" s="16">
        <v>2</v>
      </c>
      <c r="AA41" s="16">
        <v>3</v>
      </c>
      <c r="AB41" s="16">
        <v>5</v>
      </c>
    </row>
    <row r="42" spans="3:28" x14ac:dyDescent="0.2">
      <c r="C42" s="520"/>
      <c r="D42" s="16" t="s">
        <v>262</v>
      </c>
      <c r="E42" s="16">
        <v>3</v>
      </c>
      <c r="F42" s="16">
        <v>10</v>
      </c>
      <c r="G42" s="16">
        <v>19</v>
      </c>
      <c r="H42" s="16">
        <v>21</v>
      </c>
      <c r="I42" s="16">
        <v>0</v>
      </c>
      <c r="J42" s="16">
        <v>4</v>
      </c>
      <c r="K42" s="16">
        <v>10</v>
      </c>
      <c r="L42" s="16">
        <v>16</v>
      </c>
      <c r="M42" s="16">
        <v>0</v>
      </c>
      <c r="N42" s="16">
        <v>1</v>
      </c>
      <c r="O42" s="16">
        <v>4</v>
      </c>
      <c r="P42" s="16">
        <v>8</v>
      </c>
      <c r="Q42" s="16">
        <v>2</v>
      </c>
      <c r="R42" s="16">
        <v>2</v>
      </c>
      <c r="S42" s="16">
        <v>4</v>
      </c>
      <c r="T42" s="16">
        <v>3</v>
      </c>
      <c r="U42" s="16">
        <v>1</v>
      </c>
      <c r="V42" s="16">
        <v>2</v>
      </c>
      <c r="W42" s="16">
        <v>4</v>
      </c>
      <c r="X42" s="16">
        <v>7</v>
      </c>
      <c r="Y42" s="16">
        <v>2</v>
      </c>
      <c r="Z42" s="16">
        <v>2</v>
      </c>
      <c r="AA42" s="16">
        <v>3</v>
      </c>
      <c r="AB42" s="16">
        <v>5</v>
      </c>
    </row>
    <row r="43" spans="3:28" x14ac:dyDescent="0.2">
      <c r="C43" s="520"/>
      <c r="D43" s="16" t="s">
        <v>9</v>
      </c>
      <c r="E43" s="16">
        <v>3</v>
      </c>
      <c r="F43" s="16">
        <v>8</v>
      </c>
      <c r="G43" s="16">
        <v>18</v>
      </c>
      <c r="H43" s="16">
        <v>22</v>
      </c>
      <c r="I43" s="16">
        <v>0</v>
      </c>
      <c r="J43" s="16">
        <v>4</v>
      </c>
      <c r="K43" s="16">
        <v>8</v>
      </c>
      <c r="L43" s="16">
        <v>15</v>
      </c>
      <c r="M43" s="16">
        <v>0</v>
      </c>
      <c r="N43" s="16">
        <v>1</v>
      </c>
      <c r="O43" s="16">
        <v>3</v>
      </c>
      <c r="P43" s="16">
        <v>7</v>
      </c>
      <c r="Q43" s="16">
        <v>2</v>
      </c>
      <c r="R43" s="16">
        <v>2</v>
      </c>
      <c r="S43" s="16">
        <v>3</v>
      </c>
      <c r="T43" s="16">
        <v>3</v>
      </c>
      <c r="U43" s="16">
        <v>1</v>
      </c>
      <c r="V43" s="16">
        <v>2</v>
      </c>
      <c r="W43" s="16">
        <v>3</v>
      </c>
      <c r="X43" s="16">
        <v>6</v>
      </c>
      <c r="Y43" s="16">
        <v>2</v>
      </c>
      <c r="Z43" s="16">
        <v>2</v>
      </c>
      <c r="AA43" s="16">
        <v>3</v>
      </c>
      <c r="AB43" s="16">
        <v>5</v>
      </c>
    </row>
    <row r="44" spans="3:28" x14ac:dyDescent="0.2">
      <c r="C44" s="520"/>
      <c r="D44" s="16" t="s">
        <v>202</v>
      </c>
      <c r="E44" s="16">
        <v>3</v>
      </c>
      <c r="F44" s="16">
        <v>6</v>
      </c>
      <c r="G44" s="16">
        <v>14</v>
      </c>
      <c r="H44" s="16">
        <v>20</v>
      </c>
      <c r="I44" s="16">
        <v>0</v>
      </c>
      <c r="J44" s="16">
        <v>4</v>
      </c>
      <c r="K44" s="16">
        <v>7</v>
      </c>
      <c r="L44" s="16">
        <v>13</v>
      </c>
      <c r="M44" s="16">
        <v>0</v>
      </c>
      <c r="N44" s="16">
        <v>1</v>
      </c>
      <c r="O44" s="16">
        <v>3</v>
      </c>
      <c r="P44" s="16">
        <v>6</v>
      </c>
      <c r="Q44" s="16">
        <v>2</v>
      </c>
      <c r="R44" s="16">
        <v>2</v>
      </c>
      <c r="S44" s="16">
        <v>3</v>
      </c>
      <c r="T44" s="16">
        <v>2</v>
      </c>
      <c r="U44" s="16">
        <v>1</v>
      </c>
      <c r="V44" s="16">
        <v>2</v>
      </c>
      <c r="W44" s="16">
        <v>3</v>
      </c>
      <c r="X44" s="16">
        <v>5</v>
      </c>
      <c r="Y44" s="16">
        <v>1</v>
      </c>
      <c r="Z44" s="16">
        <v>2</v>
      </c>
      <c r="AA44" s="16">
        <v>2</v>
      </c>
      <c r="AB44" s="16">
        <v>4</v>
      </c>
    </row>
    <row r="45" spans="3:28" x14ac:dyDescent="0.2">
      <c r="C45" s="520"/>
      <c r="D45" s="16" t="s">
        <v>195</v>
      </c>
      <c r="E45" s="16">
        <v>3</v>
      </c>
      <c r="F45" s="16">
        <v>6</v>
      </c>
      <c r="G45" s="16">
        <v>10</v>
      </c>
      <c r="H45" s="16">
        <v>17</v>
      </c>
      <c r="I45" s="16">
        <v>0</v>
      </c>
      <c r="J45" s="16">
        <v>4</v>
      </c>
      <c r="K45" s="16">
        <v>5</v>
      </c>
      <c r="L45" s="16">
        <v>10</v>
      </c>
      <c r="M45" s="16">
        <v>0</v>
      </c>
      <c r="N45" s="16">
        <v>1</v>
      </c>
      <c r="O45" s="16">
        <v>3</v>
      </c>
      <c r="P45" s="16">
        <v>5</v>
      </c>
      <c r="Q45" s="16">
        <v>1</v>
      </c>
      <c r="R45" s="16">
        <v>1</v>
      </c>
      <c r="S45" s="16">
        <v>2</v>
      </c>
      <c r="T45" s="16">
        <v>2</v>
      </c>
      <c r="U45" s="16">
        <v>0</v>
      </c>
      <c r="V45" s="16">
        <v>1</v>
      </c>
      <c r="W45" s="16">
        <v>2</v>
      </c>
      <c r="X45" s="16">
        <v>4</v>
      </c>
      <c r="Y45" s="16">
        <v>1</v>
      </c>
      <c r="Z45" s="16">
        <v>1</v>
      </c>
      <c r="AA45" s="16">
        <v>2</v>
      </c>
      <c r="AB45" s="16">
        <v>3</v>
      </c>
    </row>
    <row r="46" spans="3:28" x14ac:dyDescent="0.2">
      <c r="C46" s="520"/>
      <c r="D46" s="16" t="s">
        <v>254</v>
      </c>
      <c r="E46" s="16">
        <v>3</v>
      </c>
      <c r="F46" s="16">
        <v>6</v>
      </c>
      <c r="G46" s="16">
        <v>5</v>
      </c>
      <c r="H46" s="16">
        <v>11</v>
      </c>
      <c r="I46" s="16">
        <v>0</v>
      </c>
      <c r="J46" s="16">
        <v>4</v>
      </c>
      <c r="K46" s="16">
        <v>5</v>
      </c>
      <c r="L46" s="16">
        <v>6</v>
      </c>
      <c r="M46" s="16">
        <v>0</v>
      </c>
      <c r="N46" s="16">
        <v>1</v>
      </c>
      <c r="O46" s="16">
        <v>2</v>
      </c>
      <c r="P46" s="16">
        <v>4</v>
      </c>
      <c r="Q46" s="16">
        <v>1</v>
      </c>
      <c r="R46" s="16">
        <v>1</v>
      </c>
      <c r="S46" s="16">
        <v>2</v>
      </c>
      <c r="T46" s="16">
        <v>2</v>
      </c>
      <c r="U46" s="16">
        <v>0</v>
      </c>
      <c r="V46" s="16">
        <v>1</v>
      </c>
      <c r="W46" s="16">
        <v>2</v>
      </c>
      <c r="X46" s="16">
        <v>3</v>
      </c>
      <c r="Y46" s="16">
        <v>0</v>
      </c>
      <c r="Z46" s="16">
        <v>1</v>
      </c>
      <c r="AA46" s="16">
        <v>2</v>
      </c>
      <c r="AB46" s="16">
        <v>2</v>
      </c>
    </row>
    <row r="48" spans="3:28" x14ac:dyDescent="0.2">
      <c r="C48" s="520" t="s">
        <v>225</v>
      </c>
      <c r="D48" s="520"/>
      <c r="E48" s="520"/>
      <c r="F48" s="520"/>
      <c r="G48" s="520"/>
      <c r="H48" s="520"/>
      <c r="I48" s="520"/>
      <c r="J48" s="520"/>
      <c r="K48" s="520"/>
      <c r="L48" s="520"/>
      <c r="M48" s="520"/>
      <c r="N48" s="520"/>
      <c r="O48" s="520"/>
      <c r="P48" s="520"/>
      <c r="Q48" s="520"/>
      <c r="R48" s="520"/>
      <c r="S48" s="520"/>
      <c r="T48" s="520"/>
    </row>
    <row r="49" spans="3:20" x14ac:dyDescent="0.2">
      <c r="C49" s="520" t="s">
        <v>353</v>
      </c>
      <c r="D49" s="520"/>
      <c r="E49" s="16" t="s">
        <v>354</v>
      </c>
      <c r="F49" s="16"/>
      <c r="G49" s="16"/>
      <c r="H49" s="16"/>
      <c r="I49" s="16" t="s">
        <v>355</v>
      </c>
      <c r="J49" s="16"/>
      <c r="K49" s="16"/>
      <c r="L49" s="16"/>
      <c r="M49" s="16" t="s">
        <v>356</v>
      </c>
      <c r="N49" s="16"/>
      <c r="O49" s="16"/>
      <c r="P49" s="16"/>
      <c r="Q49" s="16" t="s">
        <v>357</v>
      </c>
      <c r="R49" s="16"/>
      <c r="S49" s="16"/>
      <c r="T49" s="16"/>
    </row>
    <row r="50" spans="3:20" x14ac:dyDescent="0.2">
      <c r="C50" s="520" t="s">
        <v>22</v>
      </c>
      <c r="D50" s="520"/>
      <c r="E50" s="16">
        <v>9</v>
      </c>
      <c r="F50" s="16">
        <v>12</v>
      </c>
      <c r="G50" s="16">
        <v>14</v>
      </c>
      <c r="H50" s="16">
        <v>16</v>
      </c>
      <c r="I50" s="16">
        <v>9</v>
      </c>
      <c r="J50" s="16">
        <v>12</v>
      </c>
      <c r="K50" s="16">
        <v>14</v>
      </c>
      <c r="L50" s="16">
        <v>16</v>
      </c>
      <c r="M50" s="16">
        <v>9</v>
      </c>
      <c r="N50" s="16">
        <v>12</v>
      </c>
      <c r="O50" s="16">
        <v>14</v>
      </c>
      <c r="P50" s="16">
        <v>16</v>
      </c>
      <c r="Q50" s="16">
        <v>9</v>
      </c>
      <c r="R50" s="16">
        <v>12</v>
      </c>
      <c r="S50" s="16">
        <v>14</v>
      </c>
      <c r="T50" s="16">
        <v>16</v>
      </c>
    </row>
    <row r="51" spans="3:20" x14ac:dyDescent="0.2">
      <c r="C51" s="520" t="s">
        <v>10</v>
      </c>
      <c r="D51" s="16" t="s">
        <v>317</v>
      </c>
      <c r="E51" s="16">
        <v>4</v>
      </c>
      <c r="F51" s="16">
        <v>7</v>
      </c>
      <c r="G51" s="16">
        <v>7</v>
      </c>
      <c r="H51" s="16">
        <v>6</v>
      </c>
      <c r="I51" s="16">
        <v>1</v>
      </c>
      <c r="J51" s="16">
        <v>4</v>
      </c>
      <c r="K51" s="16">
        <v>6</v>
      </c>
      <c r="L51" s="16">
        <v>6</v>
      </c>
      <c r="M51" s="16">
        <v>1</v>
      </c>
      <c r="N51" s="16">
        <v>2</v>
      </c>
      <c r="O51" s="16">
        <v>4</v>
      </c>
      <c r="P51" s="16">
        <v>5</v>
      </c>
      <c r="Q51" s="16">
        <v>2</v>
      </c>
      <c r="R51" s="16">
        <v>2</v>
      </c>
      <c r="S51" s="16">
        <v>2</v>
      </c>
      <c r="T51" s="16">
        <v>3</v>
      </c>
    </row>
    <row r="52" spans="3:20" x14ac:dyDescent="0.2">
      <c r="C52" s="520"/>
      <c r="D52" s="16" t="s">
        <v>318</v>
      </c>
      <c r="E52" s="16">
        <v>25</v>
      </c>
      <c r="F52" s="16">
        <v>34</v>
      </c>
      <c r="G52" s="16">
        <v>30</v>
      </c>
      <c r="H52" s="16">
        <v>20</v>
      </c>
      <c r="I52" s="16">
        <v>11</v>
      </c>
      <c r="J52" s="16">
        <v>26</v>
      </c>
      <c r="K52" s="16">
        <v>30</v>
      </c>
      <c r="L52" s="16">
        <v>28</v>
      </c>
      <c r="M52" s="16">
        <v>5</v>
      </c>
      <c r="N52" s="16">
        <v>14</v>
      </c>
      <c r="O52" s="16">
        <v>21</v>
      </c>
      <c r="P52" s="16">
        <v>24</v>
      </c>
      <c r="Q52" s="16">
        <v>7</v>
      </c>
      <c r="R52" s="16">
        <v>8</v>
      </c>
      <c r="S52" s="16">
        <v>11</v>
      </c>
      <c r="T52" s="16">
        <v>15</v>
      </c>
    </row>
    <row r="53" spans="3:20" x14ac:dyDescent="0.2">
      <c r="C53" s="520"/>
      <c r="D53" s="16" t="s">
        <v>6</v>
      </c>
      <c r="E53" s="16">
        <v>6</v>
      </c>
      <c r="F53" s="16">
        <v>9</v>
      </c>
      <c r="G53" s="16">
        <v>8</v>
      </c>
      <c r="H53" s="16">
        <v>7</v>
      </c>
      <c r="I53" s="16">
        <v>3</v>
      </c>
      <c r="J53" s="16">
        <v>6</v>
      </c>
      <c r="K53" s="16">
        <v>8</v>
      </c>
      <c r="L53" s="16">
        <v>8</v>
      </c>
      <c r="M53" s="16">
        <v>2</v>
      </c>
      <c r="N53" s="16">
        <v>4</v>
      </c>
      <c r="O53" s="16">
        <v>5</v>
      </c>
      <c r="P53" s="16">
        <v>6</v>
      </c>
      <c r="Q53" s="16">
        <v>3</v>
      </c>
      <c r="R53" s="16">
        <v>3</v>
      </c>
      <c r="S53" s="16">
        <v>4</v>
      </c>
      <c r="T53" s="16">
        <v>4</v>
      </c>
    </row>
    <row r="54" spans="3:20" x14ac:dyDescent="0.2">
      <c r="C54" s="520"/>
      <c r="D54" s="16" t="s">
        <v>221</v>
      </c>
      <c r="E54" s="16">
        <v>8</v>
      </c>
      <c r="F54" s="16">
        <v>9</v>
      </c>
      <c r="G54" s="16">
        <v>8</v>
      </c>
      <c r="H54" s="16">
        <v>7</v>
      </c>
      <c r="I54" s="16">
        <v>7</v>
      </c>
      <c r="J54" s="16">
        <v>8</v>
      </c>
      <c r="K54" s="16">
        <v>8</v>
      </c>
      <c r="L54" s="16">
        <v>8</v>
      </c>
      <c r="M54" s="16">
        <v>4</v>
      </c>
      <c r="N54" s="16">
        <v>6</v>
      </c>
      <c r="O54" s="16">
        <v>7</v>
      </c>
      <c r="P54" s="16">
        <v>7</v>
      </c>
      <c r="Q54" s="16">
        <v>3</v>
      </c>
      <c r="R54" s="16">
        <v>4</v>
      </c>
      <c r="S54" s="16">
        <v>5</v>
      </c>
      <c r="T54" s="16">
        <v>6</v>
      </c>
    </row>
    <row r="55" spans="3:20" x14ac:dyDescent="0.2">
      <c r="C55" s="520"/>
      <c r="D55" s="16" t="s">
        <v>211</v>
      </c>
      <c r="E55" s="16">
        <v>14</v>
      </c>
      <c r="F55" s="16">
        <v>9</v>
      </c>
      <c r="G55" s="16">
        <v>8</v>
      </c>
      <c r="H55" s="16">
        <v>7</v>
      </c>
      <c r="I55" s="16">
        <v>12</v>
      </c>
      <c r="J55" s="16">
        <v>10</v>
      </c>
      <c r="K55" s="16">
        <v>9</v>
      </c>
      <c r="L55" s="16">
        <v>8</v>
      </c>
      <c r="M55" s="16">
        <v>6</v>
      </c>
      <c r="N55" s="16">
        <v>9</v>
      </c>
      <c r="O55" s="16">
        <v>9</v>
      </c>
      <c r="P55" s="16">
        <v>9</v>
      </c>
      <c r="Q55" s="16">
        <v>4</v>
      </c>
      <c r="R55" s="16">
        <v>6</v>
      </c>
      <c r="S55" s="16">
        <v>7</v>
      </c>
      <c r="T55" s="16">
        <v>7</v>
      </c>
    </row>
    <row r="56" spans="3:20" x14ac:dyDescent="0.2">
      <c r="C56" s="520"/>
      <c r="D56" s="16" t="s">
        <v>219</v>
      </c>
      <c r="E56" s="16">
        <v>18</v>
      </c>
      <c r="F56" s="16">
        <v>9</v>
      </c>
      <c r="G56" s="16">
        <v>8</v>
      </c>
      <c r="H56" s="16">
        <v>7</v>
      </c>
      <c r="I56" s="16">
        <v>14</v>
      </c>
      <c r="J56" s="16">
        <v>13</v>
      </c>
      <c r="K56" s="16">
        <v>10</v>
      </c>
      <c r="L56" s="16">
        <v>9</v>
      </c>
      <c r="M56" s="16">
        <v>7</v>
      </c>
      <c r="N56" s="16">
        <v>11</v>
      </c>
      <c r="O56" s="16">
        <v>11</v>
      </c>
      <c r="P56" s="16">
        <v>10</v>
      </c>
      <c r="Q56" s="16">
        <v>4</v>
      </c>
      <c r="R56" s="16">
        <v>7</v>
      </c>
      <c r="S56" s="16">
        <v>8</v>
      </c>
      <c r="T56" s="16">
        <v>9</v>
      </c>
    </row>
    <row r="57" spans="3:20" x14ac:dyDescent="0.2">
      <c r="C57" s="520"/>
      <c r="D57" s="16" t="s">
        <v>7</v>
      </c>
      <c r="E57" s="16">
        <v>21</v>
      </c>
      <c r="F57" s="16">
        <v>9</v>
      </c>
      <c r="G57" s="16">
        <v>8</v>
      </c>
      <c r="H57" s="16">
        <v>7</v>
      </c>
      <c r="I57" s="16">
        <v>15</v>
      </c>
      <c r="J57" s="16">
        <v>15</v>
      </c>
      <c r="K57" s="16">
        <v>11</v>
      </c>
      <c r="L57" s="16">
        <v>9</v>
      </c>
      <c r="M57" s="16">
        <v>7</v>
      </c>
      <c r="N57" s="16">
        <v>12</v>
      </c>
      <c r="O57" s="16">
        <v>12</v>
      </c>
      <c r="P57" s="16">
        <v>11</v>
      </c>
      <c r="Q57" s="16">
        <v>4</v>
      </c>
      <c r="R57" s="16">
        <v>7</v>
      </c>
      <c r="S57" s="16">
        <v>9</v>
      </c>
      <c r="T57" s="16">
        <v>9</v>
      </c>
    </row>
    <row r="58" spans="3:20" x14ac:dyDescent="0.2">
      <c r="C58" s="520"/>
      <c r="D58" s="16" t="s">
        <v>190</v>
      </c>
      <c r="E58" s="16">
        <v>21</v>
      </c>
      <c r="F58" s="16">
        <v>11</v>
      </c>
      <c r="G58" s="16">
        <v>8</v>
      </c>
      <c r="H58" s="16">
        <v>7</v>
      </c>
      <c r="I58" s="16">
        <v>14</v>
      </c>
      <c r="J58" s="16">
        <v>16</v>
      </c>
      <c r="K58" s="16">
        <v>12</v>
      </c>
      <c r="L58" s="16">
        <v>10</v>
      </c>
      <c r="M58" s="16">
        <v>6</v>
      </c>
      <c r="N58" s="16">
        <v>12</v>
      </c>
      <c r="O58" s="16">
        <v>13</v>
      </c>
      <c r="P58" s="16">
        <v>11</v>
      </c>
      <c r="Q58" s="16">
        <v>4</v>
      </c>
      <c r="R58" s="16">
        <v>7</v>
      </c>
      <c r="S58" s="16">
        <v>9</v>
      </c>
      <c r="T58" s="16">
        <v>10</v>
      </c>
    </row>
    <row r="59" spans="3:20" x14ac:dyDescent="0.2">
      <c r="C59" s="520"/>
      <c r="D59" s="16" t="s">
        <v>197</v>
      </c>
      <c r="E59" s="16">
        <v>19</v>
      </c>
      <c r="F59" s="16">
        <v>13</v>
      </c>
      <c r="G59" s="16">
        <v>8</v>
      </c>
      <c r="H59" s="16">
        <v>7</v>
      </c>
      <c r="I59" s="16">
        <v>11</v>
      </c>
      <c r="J59" s="16">
        <v>16</v>
      </c>
      <c r="K59" s="16">
        <v>13</v>
      </c>
      <c r="L59" s="16">
        <v>10</v>
      </c>
      <c r="M59" s="16">
        <v>5</v>
      </c>
      <c r="N59" s="16">
        <v>11</v>
      </c>
      <c r="O59" s="16">
        <v>12</v>
      </c>
      <c r="P59" s="16">
        <v>11</v>
      </c>
      <c r="Q59" s="16">
        <v>4</v>
      </c>
      <c r="R59" s="16">
        <v>6</v>
      </c>
      <c r="S59" s="16">
        <v>8</v>
      </c>
      <c r="T59" s="16">
        <v>9</v>
      </c>
    </row>
    <row r="60" spans="3:20" x14ac:dyDescent="0.2">
      <c r="C60" s="520"/>
      <c r="D60" s="16" t="s">
        <v>192</v>
      </c>
      <c r="E60" s="16">
        <v>15</v>
      </c>
      <c r="F60" s="16">
        <v>15</v>
      </c>
      <c r="G60" s="16">
        <v>9</v>
      </c>
      <c r="H60" s="16">
        <v>7</v>
      </c>
      <c r="I60" s="16">
        <v>7</v>
      </c>
      <c r="J60" s="16">
        <v>14</v>
      </c>
      <c r="K60" s="16">
        <v>13</v>
      </c>
      <c r="L60" s="16">
        <v>10</v>
      </c>
      <c r="M60" s="16">
        <v>3</v>
      </c>
      <c r="N60" s="16">
        <v>8</v>
      </c>
      <c r="O60" s="16">
        <v>11</v>
      </c>
      <c r="P60" s="16">
        <v>11</v>
      </c>
      <c r="Q60" s="16">
        <v>4</v>
      </c>
      <c r="R60" s="16">
        <v>5</v>
      </c>
      <c r="S60" s="16">
        <v>6</v>
      </c>
      <c r="T60" s="16">
        <v>8</v>
      </c>
    </row>
    <row r="61" spans="3:20" x14ac:dyDescent="0.2">
      <c r="C61" s="520"/>
      <c r="D61" s="16" t="s">
        <v>8</v>
      </c>
      <c r="E61" s="16">
        <v>9</v>
      </c>
      <c r="F61" s="16">
        <v>16</v>
      </c>
      <c r="G61" s="16">
        <v>14</v>
      </c>
      <c r="H61" s="16">
        <v>7</v>
      </c>
      <c r="I61" s="16">
        <v>3</v>
      </c>
      <c r="J61" s="16">
        <v>11</v>
      </c>
      <c r="K61" s="16">
        <v>14</v>
      </c>
      <c r="L61" s="16">
        <v>12</v>
      </c>
      <c r="M61" s="16">
        <v>2</v>
      </c>
      <c r="N61" s="16">
        <v>5</v>
      </c>
      <c r="O61" s="16">
        <v>9</v>
      </c>
      <c r="P61" s="16">
        <v>10</v>
      </c>
      <c r="Q61" s="16">
        <v>4</v>
      </c>
      <c r="R61" s="16">
        <v>4</v>
      </c>
      <c r="S61" s="16">
        <v>5</v>
      </c>
      <c r="T61" s="16">
        <v>6</v>
      </c>
    </row>
    <row r="62" spans="3:20" x14ac:dyDescent="0.2">
      <c r="C62" s="520"/>
      <c r="D62" s="16" t="s">
        <v>228</v>
      </c>
      <c r="E62" s="16">
        <v>6</v>
      </c>
      <c r="F62" s="16">
        <v>16</v>
      </c>
      <c r="G62" s="16">
        <v>18</v>
      </c>
      <c r="H62" s="16">
        <v>14</v>
      </c>
      <c r="I62" s="16">
        <v>2</v>
      </c>
      <c r="J62" s="16">
        <v>8</v>
      </c>
      <c r="K62" s="16">
        <v>14</v>
      </c>
      <c r="L62" s="16">
        <v>15</v>
      </c>
      <c r="M62" s="16">
        <v>2</v>
      </c>
      <c r="N62" s="16">
        <v>4</v>
      </c>
      <c r="O62" s="16">
        <v>7</v>
      </c>
      <c r="P62" s="16">
        <v>11</v>
      </c>
      <c r="Q62" s="16">
        <v>4</v>
      </c>
      <c r="R62" s="16">
        <v>4</v>
      </c>
      <c r="S62" s="16">
        <v>4</v>
      </c>
      <c r="T62" s="16">
        <v>6</v>
      </c>
    </row>
    <row r="63" spans="3:20" x14ac:dyDescent="0.2">
      <c r="C63" s="520"/>
      <c r="D63" s="16" t="s">
        <v>233</v>
      </c>
      <c r="E63" s="16">
        <v>6</v>
      </c>
      <c r="F63" s="16">
        <v>14</v>
      </c>
      <c r="G63" s="16">
        <v>21</v>
      </c>
      <c r="H63" s="16">
        <v>20</v>
      </c>
      <c r="I63" s="16">
        <v>2</v>
      </c>
      <c r="J63" s="16">
        <v>7</v>
      </c>
      <c r="K63" s="16">
        <v>13</v>
      </c>
      <c r="L63" s="16">
        <v>18</v>
      </c>
      <c r="M63" s="16">
        <v>2</v>
      </c>
      <c r="N63" s="16">
        <v>4</v>
      </c>
      <c r="O63" s="16">
        <v>7</v>
      </c>
      <c r="P63" s="16">
        <v>11</v>
      </c>
      <c r="Q63" s="16">
        <v>5</v>
      </c>
      <c r="R63" s="16">
        <v>4</v>
      </c>
      <c r="S63" s="16">
        <v>4</v>
      </c>
      <c r="T63" s="16">
        <v>6</v>
      </c>
    </row>
    <row r="64" spans="3:20" x14ac:dyDescent="0.2">
      <c r="C64" s="520"/>
      <c r="D64" s="16" t="s">
        <v>262</v>
      </c>
      <c r="E64" s="16">
        <v>6</v>
      </c>
      <c r="F64" s="16">
        <v>12</v>
      </c>
      <c r="G64" s="16">
        <v>21</v>
      </c>
      <c r="H64" s="16">
        <v>23</v>
      </c>
      <c r="I64" s="16">
        <v>2</v>
      </c>
      <c r="J64" s="16">
        <v>6</v>
      </c>
      <c r="K64" s="16">
        <v>12</v>
      </c>
      <c r="L64" s="16">
        <v>19</v>
      </c>
      <c r="M64" s="16">
        <v>2</v>
      </c>
      <c r="N64" s="16">
        <v>4</v>
      </c>
      <c r="O64" s="16">
        <v>6</v>
      </c>
      <c r="P64" s="16">
        <v>11</v>
      </c>
      <c r="Q64" s="16">
        <v>5</v>
      </c>
      <c r="R64" s="16">
        <v>4</v>
      </c>
      <c r="S64" s="16">
        <v>5</v>
      </c>
      <c r="T64" s="16">
        <v>6</v>
      </c>
    </row>
    <row r="65" spans="3:20" x14ac:dyDescent="0.2">
      <c r="C65" s="520"/>
      <c r="D65" s="16" t="s">
        <v>9</v>
      </c>
      <c r="E65" s="16">
        <v>6</v>
      </c>
      <c r="F65" s="16">
        <v>10</v>
      </c>
      <c r="G65" s="16">
        <v>20</v>
      </c>
      <c r="H65" s="16">
        <v>25</v>
      </c>
      <c r="I65" s="16">
        <v>2</v>
      </c>
      <c r="J65" s="16">
        <v>6</v>
      </c>
      <c r="K65" s="16">
        <v>11</v>
      </c>
      <c r="L65" s="16">
        <v>18</v>
      </c>
      <c r="M65" s="16">
        <v>2</v>
      </c>
      <c r="N65" s="16">
        <v>4</v>
      </c>
      <c r="O65" s="16">
        <v>6</v>
      </c>
      <c r="P65" s="16">
        <v>10</v>
      </c>
      <c r="Q65" s="16">
        <v>5</v>
      </c>
      <c r="R65" s="16">
        <v>4</v>
      </c>
      <c r="S65" s="16">
        <v>5</v>
      </c>
      <c r="T65" s="16">
        <v>6</v>
      </c>
    </row>
    <row r="66" spans="3:20" x14ac:dyDescent="0.2">
      <c r="C66" s="520"/>
      <c r="D66" s="16" t="s">
        <v>202</v>
      </c>
      <c r="E66" s="16">
        <v>6</v>
      </c>
      <c r="F66" s="16">
        <v>9</v>
      </c>
      <c r="G66" s="16">
        <v>18</v>
      </c>
      <c r="H66" s="16">
        <v>23</v>
      </c>
      <c r="I66" s="16">
        <v>2</v>
      </c>
      <c r="J66" s="16">
        <v>6</v>
      </c>
      <c r="K66" s="16">
        <v>10</v>
      </c>
      <c r="L66" s="16">
        <v>16</v>
      </c>
      <c r="M66" s="16">
        <v>2</v>
      </c>
      <c r="N66" s="16">
        <v>4</v>
      </c>
      <c r="O66" s="16">
        <v>5</v>
      </c>
      <c r="P66" s="16">
        <v>9</v>
      </c>
      <c r="Q66" s="16">
        <v>5</v>
      </c>
      <c r="R66" s="16">
        <v>4</v>
      </c>
      <c r="S66" s="16">
        <v>4</v>
      </c>
      <c r="T66" s="16">
        <v>5</v>
      </c>
    </row>
    <row r="67" spans="3:20" x14ac:dyDescent="0.2">
      <c r="C67" s="520"/>
      <c r="D67" s="16" t="s">
        <v>195</v>
      </c>
      <c r="E67" s="16">
        <v>6</v>
      </c>
      <c r="F67" s="16">
        <v>9</v>
      </c>
      <c r="G67" s="16">
        <v>13</v>
      </c>
      <c r="H67" s="16">
        <v>19</v>
      </c>
      <c r="I67" s="16">
        <v>2</v>
      </c>
      <c r="J67" s="16">
        <v>6</v>
      </c>
      <c r="K67" s="16">
        <v>8</v>
      </c>
      <c r="L67" s="16">
        <v>13</v>
      </c>
      <c r="M67" s="16">
        <v>2</v>
      </c>
      <c r="N67" s="16">
        <v>4</v>
      </c>
      <c r="O67" s="16">
        <v>5</v>
      </c>
      <c r="P67" s="16">
        <v>8</v>
      </c>
      <c r="Q67" s="16">
        <v>4</v>
      </c>
      <c r="R67" s="16">
        <v>4</v>
      </c>
      <c r="S67" s="16">
        <v>4</v>
      </c>
      <c r="T67" s="16">
        <v>5</v>
      </c>
    </row>
    <row r="68" spans="3:20" x14ac:dyDescent="0.2">
      <c r="C68" s="520"/>
      <c r="D68" s="16" t="s">
        <v>254</v>
      </c>
      <c r="E68" s="16">
        <v>6</v>
      </c>
      <c r="F68" s="16">
        <v>9</v>
      </c>
      <c r="G68" s="16">
        <v>8</v>
      </c>
      <c r="H68" s="16">
        <v>14</v>
      </c>
      <c r="I68" s="16">
        <v>2</v>
      </c>
      <c r="J68" s="16">
        <v>6</v>
      </c>
      <c r="K68" s="16">
        <v>8</v>
      </c>
      <c r="L68" s="16">
        <v>9</v>
      </c>
      <c r="M68" s="16">
        <v>2</v>
      </c>
      <c r="N68" s="16">
        <v>4</v>
      </c>
      <c r="O68" s="16">
        <v>5</v>
      </c>
      <c r="P68" s="16">
        <v>6</v>
      </c>
      <c r="Q68" s="16">
        <v>3</v>
      </c>
      <c r="R68" s="16">
        <v>3</v>
      </c>
      <c r="S68" s="16">
        <v>4</v>
      </c>
      <c r="T68" s="16">
        <v>4</v>
      </c>
    </row>
    <row r="70" spans="3:20" x14ac:dyDescent="0.2">
      <c r="C70" s="520" t="s">
        <v>360</v>
      </c>
      <c r="D70" s="520"/>
      <c r="E70" s="520"/>
      <c r="F70" s="520"/>
      <c r="G70" s="520"/>
      <c r="H70" s="520"/>
      <c r="I70" s="520"/>
      <c r="J70" s="520"/>
      <c r="K70" s="520"/>
      <c r="L70" s="520"/>
      <c r="M70" s="520"/>
      <c r="N70" s="520"/>
      <c r="O70" s="520"/>
      <c r="P70" s="520"/>
      <c r="Q70" s="520"/>
      <c r="R70" s="520"/>
      <c r="S70" s="520"/>
      <c r="T70" s="520"/>
    </row>
    <row r="71" spans="3:20" x14ac:dyDescent="0.2">
      <c r="C71" s="520" t="s">
        <v>353</v>
      </c>
      <c r="D71" s="520"/>
      <c r="E71" s="16" t="s">
        <v>354</v>
      </c>
      <c r="F71" s="16"/>
      <c r="G71" s="16"/>
      <c r="H71" s="16"/>
      <c r="I71" s="16" t="s">
        <v>355</v>
      </c>
      <c r="J71" s="16"/>
      <c r="K71" s="16"/>
      <c r="L71" s="16"/>
      <c r="M71" s="16" t="s">
        <v>356</v>
      </c>
      <c r="N71" s="16"/>
      <c r="O71" s="16"/>
      <c r="P71" s="16"/>
      <c r="Q71" s="16" t="s">
        <v>357</v>
      </c>
      <c r="R71" s="16"/>
      <c r="S71" s="16"/>
      <c r="T71" s="16"/>
    </row>
    <row r="72" spans="3:20" x14ac:dyDescent="0.2">
      <c r="C72" s="520" t="s">
        <v>22</v>
      </c>
      <c r="D72" s="520"/>
      <c r="E72" s="16">
        <v>9</v>
      </c>
      <c r="F72" s="16">
        <v>12</v>
      </c>
      <c r="G72" s="16">
        <v>14</v>
      </c>
      <c r="H72" s="16">
        <v>16</v>
      </c>
      <c r="I72" s="16">
        <v>9</v>
      </c>
      <c r="J72" s="16">
        <v>12</v>
      </c>
      <c r="K72" s="16">
        <v>14</v>
      </c>
      <c r="L72" s="16">
        <v>16</v>
      </c>
      <c r="M72" s="16">
        <v>9</v>
      </c>
      <c r="N72" s="16">
        <v>12</v>
      </c>
      <c r="O72" s="16">
        <v>14</v>
      </c>
      <c r="P72" s="16">
        <v>16</v>
      </c>
      <c r="Q72" s="16">
        <v>9</v>
      </c>
      <c r="R72" s="16">
        <v>12</v>
      </c>
      <c r="S72" s="16">
        <v>14</v>
      </c>
      <c r="T72" s="16">
        <v>16</v>
      </c>
    </row>
    <row r="73" spans="3:20" x14ac:dyDescent="0.2">
      <c r="C73" s="520" t="s">
        <v>10</v>
      </c>
      <c r="D73" s="16" t="s">
        <v>317</v>
      </c>
      <c r="E73" s="16">
        <v>3</v>
      </c>
      <c r="F73" s="16">
        <v>6</v>
      </c>
      <c r="G73" s="16">
        <v>7</v>
      </c>
      <c r="H73" s="16">
        <v>6</v>
      </c>
      <c r="I73" s="16">
        <v>1</v>
      </c>
      <c r="J73" s="16">
        <v>4</v>
      </c>
      <c r="K73" s="16">
        <v>6</v>
      </c>
      <c r="L73" s="16">
        <v>7</v>
      </c>
      <c r="M73" s="16">
        <v>1</v>
      </c>
      <c r="N73" s="16">
        <v>2</v>
      </c>
      <c r="O73" s="16">
        <v>4</v>
      </c>
      <c r="P73" s="16">
        <v>5</v>
      </c>
      <c r="Q73" s="16">
        <v>3</v>
      </c>
      <c r="R73" s="16">
        <v>2</v>
      </c>
      <c r="S73" s="16">
        <v>3</v>
      </c>
      <c r="T73" s="16">
        <v>3</v>
      </c>
    </row>
    <row r="74" spans="3:20" x14ac:dyDescent="0.2">
      <c r="C74" s="520"/>
      <c r="D74" s="16" t="s">
        <v>318</v>
      </c>
      <c r="E74" s="16">
        <v>23</v>
      </c>
      <c r="F74" s="16">
        <v>34</v>
      </c>
      <c r="G74" s="16">
        <v>32</v>
      </c>
      <c r="H74" s="16">
        <v>23</v>
      </c>
      <c r="I74" s="16">
        <v>10</v>
      </c>
      <c r="J74" s="16">
        <v>25</v>
      </c>
      <c r="K74" s="16">
        <v>30</v>
      </c>
      <c r="L74" s="16">
        <v>30</v>
      </c>
      <c r="M74" s="16">
        <v>5</v>
      </c>
      <c r="N74" s="16">
        <v>13</v>
      </c>
      <c r="O74" s="16">
        <v>20</v>
      </c>
      <c r="P74" s="16">
        <v>24</v>
      </c>
      <c r="Q74" s="16">
        <v>8</v>
      </c>
      <c r="R74" s="16">
        <v>8</v>
      </c>
      <c r="S74" s="16">
        <v>11</v>
      </c>
      <c r="T74" s="16">
        <v>14</v>
      </c>
    </row>
    <row r="75" spans="3:20" x14ac:dyDescent="0.2">
      <c r="C75" s="520"/>
      <c r="D75" s="16" t="s">
        <v>6</v>
      </c>
      <c r="E75" s="16">
        <v>5</v>
      </c>
      <c r="F75" s="16">
        <v>8</v>
      </c>
      <c r="G75" s="16">
        <v>9</v>
      </c>
      <c r="H75" s="16">
        <v>8</v>
      </c>
      <c r="I75" s="16">
        <v>3</v>
      </c>
      <c r="J75" s="16">
        <v>6</v>
      </c>
      <c r="K75" s="16">
        <v>8</v>
      </c>
      <c r="L75" s="16">
        <v>8</v>
      </c>
      <c r="M75" s="16">
        <v>3</v>
      </c>
      <c r="N75" s="16">
        <v>4</v>
      </c>
      <c r="O75" s="16">
        <v>5</v>
      </c>
      <c r="P75" s="16">
        <v>7</v>
      </c>
      <c r="Q75" s="16">
        <v>3</v>
      </c>
      <c r="R75" s="16">
        <v>3</v>
      </c>
      <c r="S75" s="16">
        <v>4</v>
      </c>
      <c r="T75" s="16">
        <v>4</v>
      </c>
    </row>
    <row r="76" spans="3:20" x14ac:dyDescent="0.2">
      <c r="C76" s="520"/>
      <c r="D76" s="16" t="s">
        <v>221</v>
      </c>
      <c r="E76" s="16">
        <v>9</v>
      </c>
      <c r="F76" s="16">
        <v>8</v>
      </c>
      <c r="G76" s="16">
        <v>9</v>
      </c>
      <c r="H76" s="16">
        <v>8</v>
      </c>
      <c r="I76" s="16">
        <v>8</v>
      </c>
      <c r="J76" s="16">
        <v>8</v>
      </c>
      <c r="K76" s="16">
        <v>8</v>
      </c>
      <c r="L76" s="16">
        <v>9</v>
      </c>
      <c r="M76" s="16">
        <v>4</v>
      </c>
      <c r="N76" s="16">
        <v>6</v>
      </c>
      <c r="O76" s="16">
        <v>7</v>
      </c>
      <c r="P76" s="16">
        <v>8</v>
      </c>
      <c r="Q76" s="16">
        <v>4</v>
      </c>
      <c r="R76" s="16">
        <v>5</v>
      </c>
      <c r="S76" s="16">
        <v>5</v>
      </c>
      <c r="T76" s="16">
        <v>6</v>
      </c>
    </row>
    <row r="77" spans="3:20" x14ac:dyDescent="0.2">
      <c r="C77" s="520"/>
      <c r="D77" s="16" t="s">
        <v>211</v>
      </c>
      <c r="E77" s="16">
        <v>15</v>
      </c>
      <c r="F77" s="16">
        <v>8</v>
      </c>
      <c r="G77" s="16">
        <v>9</v>
      </c>
      <c r="H77" s="16">
        <v>8</v>
      </c>
      <c r="I77" s="16">
        <v>11</v>
      </c>
      <c r="J77" s="16">
        <v>11</v>
      </c>
      <c r="K77" s="16">
        <v>9</v>
      </c>
      <c r="L77" s="16">
        <v>9</v>
      </c>
      <c r="M77" s="16">
        <v>5</v>
      </c>
      <c r="N77" s="16">
        <v>9</v>
      </c>
      <c r="O77" s="16">
        <v>9</v>
      </c>
      <c r="P77" s="16">
        <v>9</v>
      </c>
      <c r="Q77" s="16">
        <v>4</v>
      </c>
      <c r="R77" s="16">
        <v>6</v>
      </c>
      <c r="S77" s="16">
        <v>7</v>
      </c>
      <c r="T77" s="16">
        <v>7</v>
      </c>
    </row>
    <row r="78" spans="3:20" x14ac:dyDescent="0.2">
      <c r="C78" s="520"/>
      <c r="D78" s="16" t="s">
        <v>219</v>
      </c>
      <c r="E78" s="16">
        <v>19</v>
      </c>
      <c r="F78" s="16">
        <v>9</v>
      </c>
      <c r="G78" s="16">
        <v>9</v>
      </c>
      <c r="H78" s="16">
        <v>8</v>
      </c>
      <c r="I78" s="16">
        <v>13</v>
      </c>
      <c r="J78" s="16">
        <v>14</v>
      </c>
      <c r="K78" s="16">
        <v>11</v>
      </c>
      <c r="L78" s="16">
        <v>10</v>
      </c>
      <c r="M78" s="16">
        <v>6</v>
      </c>
      <c r="N78" s="16">
        <v>11</v>
      </c>
      <c r="O78" s="16">
        <v>11</v>
      </c>
      <c r="P78" s="16">
        <v>10</v>
      </c>
      <c r="Q78" s="16">
        <v>5</v>
      </c>
      <c r="R78" s="16">
        <v>7</v>
      </c>
      <c r="S78" s="16">
        <v>8</v>
      </c>
      <c r="T78" s="16">
        <v>9</v>
      </c>
    </row>
    <row r="79" spans="3:20" x14ac:dyDescent="0.2">
      <c r="C79" s="520"/>
      <c r="D79" s="16" t="s">
        <v>7</v>
      </c>
      <c r="E79" s="16">
        <v>21</v>
      </c>
      <c r="F79" s="16">
        <v>9</v>
      </c>
      <c r="G79" s="16">
        <v>9</v>
      </c>
      <c r="H79" s="16">
        <v>8</v>
      </c>
      <c r="I79" s="16">
        <v>14</v>
      </c>
      <c r="J79" s="16">
        <v>16</v>
      </c>
      <c r="K79" s="16">
        <v>12</v>
      </c>
      <c r="L79" s="16">
        <v>10</v>
      </c>
      <c r="M79" s="16">
        <v>6</v>
      </c>
      <c r="N79" s="16">
        <v>12</v>
      </c>
      <c r="O79" s="16">
        <v>12</v>
      </c>
      <c r="P79" s="16">
        <v>11</v>
      </c>
      <c r="Q79" s="16">
        <v>5</v>
      </c>
      <c r="R79" s="16">
        <v>7</v>
      </c>
      <c r="S79" s="16">
        <v>9</v>
      </c>
      <c r="T79" s="16">
        <v>10</v>
      </c>
    </row>
    <row r="80" spans="3:20" x14ac:dyDescent="0.2">
      <c r="C80" s="520"/>
      <c r="D80" s="16" t="s">
        <v>190</v>
      </c>
      <c r="E80" s="16">
        <v>21</v>
      </c>
      <c r="F80" s="16">
        <v>12</v>
      </c>
      <c r="G80" s="16">
        <v>9</v>
      </c>
      <c r="H80" s="16">
        <v>8</v>
      </c>
      <c r="I80" s="16">
        <v>13</v>
      </c>
      <c r="J80" s="16">
        <v>17</v>
      </c>
      <c r="K80" s="16">
        <v>13</v>
      </c>
      <c r="L80" s="16">
        <v>10</v>
      </c>
      <c r="M80" s="16">
        <v>6</v>
      </c>
      <c r="N80" s="16">
        <v>12</v>
      </c>
      <c r="O80" s="16">
        <v>13</v>
      </c>
      <c r="P80" s="16">
        <v>12</v>
      </c>
      <c r="Q80" s="16">
        <v>5</v>
      </c>
      <c r="R80" s="16">
        <v>7</v>
      </c>
      <c r="S80" s="16">
        <v>9</v>
      </c>
      <c r="T80" s="16">
        <v>10</v>
      </c>
    </row>
    <row r="81" spans="3:20" x14ac:dyDescent="0.2">
      <c r="C81" s="520"/>
      <c r="D81" s="16" t="s">
        <v>197</v>
      </c>
      <c r="E81" s="16">
        <v>18</v>
      </c>
      <c r="F81" s="16">
        <v>14</v>
      </c>
      <c r="G81" s="16">
        <v>9</v>
      </c>
      <c r="H81" s="16">
        <v>8</v>
      </c>
      <c r="I81" s="16">
        <v>10</v>
      </c>
      <c r="J81" s="16">
        <v>16</v>
      </c>
      <c r="K81" s="16">
        <v>13</v>
      </c>
      <c r="L81" s="16">
        <v>11</v>
      </c>
      <c r="M81" s="16">
        <v>5</v>
      </c>
      <c r="N81" s="16">
        <v>10</v>
      </c>
      <c r="O81" s="16">
        <v>12</v>
      </c>
      <c r="P81" s="16">
        <v>11</v>
      </c>
      <c r="Q81" s="16">
        <v>4</v>
      </c>
      <c r="R81" s="16">
        <v>6</v>
      </c>
      <c r="S81" s="16">
        <v>8</v>
      </c>
      <c r="T81" s="16">
        <v>9</v>
      </c>
    </row>
    <row r="82" spans="3:20" x14ac:dyDescent="0.2">
      <c r="C82" s="520"/>
      <c r="D82" s="16" t="s">
        <v>192</v>
      </c>
      <c r="E82" s="16">
        <v>14</v>
      </c>
      <c r="F82" s="16">
        <v>15</v>
      </c>
      <c r="G82" s="16">
        <v>10</v>
      </c>
      <c r="H82" s="16">
        <v>8</v>
      </c>
      <c r="I82" s="16">
        <v>6</v>
      </c>
      <c r="J82" s="16">
        <v>13</v>
      </c>
      <c r="K82" s="16">
        <v>13</v>
      </c>
      <c r="L82" s="16">
        <v>11</v>
      </c>
      <c r="M82" s="16">
        <v>3</v>
      </c>
      <c r="N82" s="16">
        <v>8</v>
      </c>
      <c r="O82" s="16">
        <v>10</v>
      </c>
      <c r="P82" s="16">
        <v>11</v>
      </c>
      <c r="Q82" s="16">
        <v>4</v>
      </c>
      <c r="R82" s="16">
        <v>5</v>
      </c>
      <c r="S82" s="16">
        <v>6</v>
      </c>
      <c r="T82" s="16">
        <v>7</v>
      </c>
    </row>
    <row r="83" spans="3:20" x14ac:dyDescent="0.2">
      <c r="C83" s="520"/>
      <c r="D83" s="16" t="s">
        <v>8</v>
      </c>
      <c r="E83" s="16">
        <v>8</v>
      </c>
      <c r="F83" s="16">
        <v>15</v>
      </c>
      <c r="G83" s="16">
        <v>14</v>
      </c>
      <c r="H83" s="16">
        <v>9</v>
      </c>
      <c r="I83" s="16">
        <v>3</v>
      </c>
      <c r="J83" s="16">
        <v>10</v>
      </c>
      <c r="K83" s="16">
        <v>13</v>
      </c>
      <c r="L83" s="16">
        <v>13</v>
      </c>
      <c r="M83" s="16">
        <v>2</v>
      </c>
      <c r="N83" s="16">
        <v>5</v>
      </c>
      <c r="O83" s="16">
        <v>8</v>
      </c>
      <c r="P83" s="16">
        <v>10</v>
      </c>
      <c r="Q83" s="16">
        <v>4</v>
      </c>
      <c r="R83" s="16">
        <v>4</v>
      </c>
      <c r="S83" s="16">
        <v>5</v>
      </c>
      <c r="T83" s="16">
        <v>6</v>
      </c>
    </row>
    <row r="84" spans="3:20" x14ac:dyDescent="0.2">
      <c r="C84" s="520"/>
      <c r="D84" s="16" t="s">
        <v>228</v>
      </c>
      <c r="E84" s="16">
        <v>5</v>
      </c>
      <c r="F84" s="16">
        <v>14</v>
      </c>
      <c r="G84" s="16">
        <v>18</v>
      </c>
      <c r="H84" s="16">
        <v>15</v>
      </c>
      <c r="I84" s="16">
        <v>2</v>
      </c>
      <c r="J84" s="16">
        <v>7</v>
      </c>
      <c r="K84" s="16">
        <v>13</v>
      </c>
      <c r="L84" s="16">
        <v>16</v>
      </c>
      <c r="M84" s="16">
        <v>2</v>
      </c>
      <c r="N84" s="16">
        <v>4</v>
      </c>
      <c r="O84" s="16">
        <v>7</v>
      </c>
      <c r="P84" s="16">
        <v>10</v>
      </c>
      <c r="Q84" s="16">
        <v>4</v>
      </c>
      <c r="R84" s="16">
        <v>4</v>
      </c>
      <c r="S84" s="16">
        <v>4</v>
      </c>
      <c r="T84" s="16">
        <v>6</v>
      </c>
    </row>
    <row r="85" spans="3:20" x14ac:dyDescent="0.2">
      <c r="C85" s="520"/>
      <c r="D85" s="16" t="s">
        <v>233</v>
      </c>
      <c r="E85" s="16">
        <v>5</v>
      </c>
      <c r="F85" s="16">
        <v>13</v>
      </c>
      <c r="G85" s="16">
        <v>20</v>
      </c>
      <c r="H85" s="16">
        <v>21</v>
      </c>
      <c r="I85" s="16">
        <v>2</v>
      </c>
      <c r="J85" s="16">
        <v>6</v>
      </c>
      <c r="K85" s="16">
        <v>12</v>
      </c>
      <c r="L85" s="16">
        <v>18</v>
      </c>
      <c r="M85" s="16">
        <v>2</v>
      </c>
      <c r="N85" s="16">
        <v>4</v>
      </c>
      <c r="O85" s="16">
        <v>6</v>
      </c>
      <c r="P85" s="16">
        <v>10</v>
      </c>
      <c r="Q85" s="16">
        <v>5</v>
      </c>
      <c r="R85" s="16">
        <v>4</v>
      </c>
      <c r="S85" s="16">
        <v>5</v>
      </c>
      <c r="T85" s="16">
        <v>6</v>
      </c>
    </row>
    <row r="86" spans="3:20" x14ac:dyDescent="0.2">
      <c r="C86" s="520"/>
      <c r="D86" s="16" t="s">
        <v>262</v>
      </c>
      <c r="E86" s="16">
        <v>5</v>
      </c>
      <c r="F86" s="16">
        <v>10</v>
      </c>
      <c r="G86" s="16">
        <v>21</v>
      </c>
      <c r="H86" s="16">
        <v>25</v>
      </c>
      <c r="I86" s="16">
        <v>3</v>
      </c>
      <c r="J86" s="16">
        <v>6</v>
      </c>
      <c r="K86" s="16">
        <v>11</v>
      </c>
      <c r="L86" s="16">
        <v>18</v>
      </c>
      <c r="M86" s="16">
        <v>3</v>
      </c>
      <c r="N86" s="16">
        <v>4</v>
      </c>
      <c r="O86" s="16">
        <v>6</v>
      </c>
      <c r="P86" s="16">
        <v>10</v>
      </c>
      <c r="Q86" s="16">
        <v>5</v>
      </c>
      <c r="R86" s="16">
        <v>5</v>
      </c>
      <c r="S86" s="16">
        <v>5</v>
      </c>
      <c r="T86" s="16">
        <v>6</v>
      </c>
    </row>
    <row r="87" spans="3:20" x14ac:dyDescent="0.2">
      <c r="C87" s="520"/>
      <c r="D87" s="16" t="s">
        <v>9</v>
      </c>
      <c r="E87" s="16">
        <v>5</v>
      </c>
      <c r="F87" s="16">
        <v>8</v>
      </c>
      <c r="G87" s="16">
        <v>20</v>
      </c>
      <c r="H87" s="16">
        <v>26</v>
      </c>
      <c r="I87" s="16">
        <v>3</v>
      </c>
      <c r="J87" s="16">
        <v>6</v>
      </c>
      <c r="K87" s="16">
        <v>10</v>
      </c>
      <c r="L87" s="16">
        <v>18</v>
      </c>
      <c r="M87" s="16">
        <v>3</v>
      </c>
      <c r="N87" s="16">
        <v>4</v>
      </c>
      <c r="O87" s="16">
        <v>6</v>
      </c>
      <c r="P87" s="16">
        <v>10</v>
      </c>
      <c r="Q87" s="16">
        <v>5</v>
      </c>
      <c r="R87" s="16">
        <v>5</v>
      </c>
      <c r="S87" s="16">
        <v>5</v>
      </c>
      <c r="T87" s="16">
        <v>6</v>
      </c>
    </row>
    <row r="88" spans="3:20" x14ac:dyDescent="0.2">
      <c r="C88" s="520"/>
      <c r="D88" s="16" t="s">
        <v>202</v>
      </c>
      <c r="E88" s="16">
        <v>5</v>
      </c>
      <c r="F88" s="16">
        <v>8</v>
      </c>
      <c r="G88" s="16">
        <v>17</v>
      </c>
      <c r="H88" s="16">
        <v>24</v>
      </c>
      <c r="I88" s="16">
        <v>3</v>
      </c>
      <c r="J88" s="16">
        <v>6</v>
      </c>
      <c r="K88" s="16">
        <v>9</v>
      </c>
      <c r="L88" s="16">
        <v>16</v>
      </c>
      <c r="M88" s="16">
        <v>2</v>
      </c>
      <c r="N88" s="16">
        <v>4</v>
      </c>
      <c r="O88" s="16">
        <v>5</v>
      </c>
      <c r="P88" s="16">
        <v>9</v>
      </c>
      <c r="Q88" s="16">
        <v>5</v>
      </c>
      <c r="R88" s="16">
        <v>5</v>
      </c>
      <c r="S88" s="16">
        <v>5</v>
      </c>
      <c r="T88" s="16">
        <v>5</v>
      </c>
    </row>
    <row r="89" spans="3:20" x14ac:dyDescent="0.2">
      <c r="C89" s="520"/>
      <c r="D89" s="16" t="s">
        <v>195</v>
      </c>
      <c r="E89" s="16">
        <v>5</v>
      </c>
      <c r="F89" s="16">
        <v>8</v>
      </c>
      <c r="G89" s="16">
        <v>13</v>
      </c>
      <c r="H89" s="16">
        <v>20</v>
      </c>
      <c r="I89" s="16">
        <v>2</v>
      </c>
      <c r="J89" s="16">
        <v>6</v>
      </c>
      <c r="K89" s="16">
        <v>8</v>
      </c>
      <c r="L89" s="16">
        <v>13</v>
      </c>
      <c r="M89" s="16">
        <v>2</v>
      </c>
      <c r="N89" s="16">
        <v>4</v>
      </c>
      <c r="O89" s="16">
        <v>5</v>
      </c>
      <c r="P89" s="16">
        <v>7</v>
      </c>
      <c r="Q89" s="16">
        <v>5</v>
      </c>
      <c r="R89" s="16">
        <v>4</v>
      </c>
      <c r="S89" s="16">
        <v>4</v>
      </c>
      <c r="T89" s="16">
        <v>5</v>
      </c>
    </row>
    <row r="90" spans="3:20" x14ac:dyDescent="0.2">
      <c r="C90" s="520"/>
      <c r="D90" s="16" t="s">
        <v>254</v>
      </c>
      <c r="E90" s="16">
        <v>5</v>
      </c>
      <c r="F90" s="16">
        <v>8</v>
      </c>
      <c r="G90" s="16">
        <v>9</v>
      </c>
      <c r="H90" s="16">
        <v>14</v>
      </c>
      <c r="I90" s="16">
        <v>2</v>
      </c>
      <c r="J90" s="16">
        <v>6</v>
      </c>
      <c r="K90" s="16">
        <v>8</v>
      </c>
      <c r="L90" s="16">
        <v>10</v>
      </c>
      <c r="M90" s="16">
        <v>2</v>
      </c>
      <c r="N90" s="16">
        <v>4</v>
      </c>
      <c r="O90" s="16">
        <v>5</v>
      </c>
      <c r="P90" s="16">
        <v>7</v>
      </c>
      <c r="Q90" s="16">
        <v>4</v>
      </c>
      <c r="R90" s="16">
        <v>4</v>
      </c>
      <c r="S90" s="16">
        <v>4</v>
      </c>
      <c r="T90" s="16">
        <v>5</v>
      </c>
    </row>
    <row r="92" spans="3:20" x14ac:dyDescent="0.2">
      <c r="C92" s="520" t="s">
        <v>277</v>
      </c>
      <c r="D92" s="520"/>
      <c r="E92" s="520"/>
      <c r="F92" s="520"/>
      <c r="G92" s="520"/>
      <c r="H92" s="520"/>
      <c r="I92" s="520"/>
      <c r="J92" s="520"/>
      <c r="K92" s="520"/>
      <c r="L92" s="520"/>
      <c r="M92" s="520"/>
      <c r="N92" s="520"/>
      <c r="O92" s="520"/>
      <c r="P92" s="520"/>
      <c r="Q92" s="520"/>
      <c r="R92" s="520"/>
      <c r="S92" s="520"/>
      <c r="T92" s="520"/>
    </row>
    <row r="93" spans="3:20" x14ac:dyDescent="0.2">
      <c r="C93" s="520" t="s">
        <v>353</v>
      </c>
      <c r="D93" s="520"/>
      <c r="E93" s="16" t="s">
        <v>354</v>
      </c>
      <c r="F93" s="16"/>
      <c r="G93" s="16"/>
      <c r="H93" s="16"/>
      <c r="I93" s="16" t="s">
        <v>355</v>
      </c>
      <c r="J93" s="16"/>
      <c r="K93" s="16"/>
      <c r="L93" s="16"/>
      <c r="M93" s="16" t="s">
        <v>356</v>
      </c>
      <c r="N93" s="16"/>
      <c r="O93" s="16"/>
      <c r="P93" s="16"/>
      <c r="Q93" s="16" t="s">
        <v>357</v>
      </c>
      <c r="R93" s="16"/>
      <c r="S93" s="16"/>
      <c r="T93" s="16"/>
    </row>
    <row r="94" spans="3:20" x14ac:dyDescent="0.2">
      <c r="C94" s="520" t="s">
        <v>22</v>
      </c>
      <c r="D94" s="520"/>
      <c r="E94" s="16">
        <v>9</v>
      </c>
      <c r="F94" s="16">
        <v>12</v>
      </c>
      <c r="G94" s="16">
        <v>14</v>
      </c>
      <c r="H94" s="16">
        <v>16</v>
      </c>
      <c r="I94" s="16">
        <v>9</v>
      </c>
      <c r="J94" s="16">
        <v>12</v>
      </c>
      <c r="K94" s="16">
        <v>14</v>
      </c>
      <c r="L94" s="16">
        <v>16</v>
      </c>
      <c r="M94" s="16">
        <v>9</v>
      </c>
      <c r="N94" s="16">
        <v>12</v>
      </c>
      <c r="O94" s="16">
        <v>14</v>
      </c>
      <c r="P94" s="16">
        <v>16</v>
      </c>
      <c r="Q94" s="16">
        <v>9</v>
      </c>
      <c r="R94" s="16">
        <v>12</v>
      </c>
      <c r="S94" s="16">
        <v>14</v>
      </c>
      <c r="T94" s="16">
        <v>16</v>
      </c>
    </row>
    <row r="95" spans="3:20" x14ac:dyDescent="0.2">
      <c r="C95" s="520" t="s">
        <v>10</v>
      </c>
      <c r="D95" s="16" t="s">
        <v>317</v>
      </c>
      <c r="E95" s="16">
        <v>3</v>
      </c>
      <c r="F95" s="16">
        <v>6</v>
      </c>
      <c r="G95" s="16">
        <v>6</v>
      </c>
      <c r="H95" s="16">
        <v>6</v>
      </c>
      <c r="I95" s="16">
        <v>1</v>
      </c>
      <c r="J95" s="16">
        <v>4</v>
      </c>
      <c r="K95" s="16">
        <v>5</v>
      </c>
      <c r="L95" s="16">
        <v>6</v>
      </c>
      <c r="M95" s="16">
        <v>1</v>
      </c>
      <c r="N95" s="16">
        <v>2</v>
      </c>
      <c r="O95" s="16">
        <v>3</v>
      </c>
      <c r="P95" s="16">
        <v>4</v>
      </c>
      <c r="Q95" s="16">
        <v>2</v>
      </c>
      <c r="R95" s="16">
        <v>2</v>
      </c>
      <c r="S95" s="16">
        <v>2</v>
      </c>
      <c r="T95" s="16">
        <v>3</v>
      </c>
    </row>
    <row r="96" spans="3:20" x14ac:dyDescent="0.2">
      <c r="C96" s="520"/>
      <c r="D96" s="16" t="s">
        <v>318</v>
      </c>
      <c r="E96" s="16">
        <v>21</v>
      </c>
      <c r="F96" s="16">
        <v>34</v>
      </c>
      <c r="G96" s="16">
        <v>32</v>
      </c>
      <c r="H96" s="16">
        <v>24</v>
      </c>
      <c r="I96" s="16">
        <v>8</v>
      </c>
      <c r="J96" s="16">
        <v>23</v>
      </c>
      <c r="K96" s="16">
        <v>30</v>
      </c>
      <c r="L96" s="16">
        <v>30</v>
      </c>
      <c r="M96" s="16">
        <v>4</v>
      </c>
      <c r="N96" s="16">
        <v>12</v>
      </c>
      <c r="O96" s="16">
        <v>19</v>
      </c>
      <c r="P96" s="16">
        <v>23</v>
      </c>
      <c r="Q96" s="16">
        <v>8</v>
      </c>
      <c r="R96" s="16">
        <v>8</v>
      </c>
      <c r="S96" s="16">
        <v>10</v>
      </c>
      <c r="T96" s="16">
        <v>14</v>
      </c>
    </row>
    <row r="97" spans="3:20" x14ac:dyDescent="0.2">
      <c r="C97" s="520"/>
      <c r="D97" s="16" t="s">
        <v>6</v>
      </c>
      <c r="E97" s="16">
        <v>5</v>
      </c>
      <c r="F97" s="16">
        <v>8</v>
      </c>
      <c r="G97" s="16">
        <v>8</v>
      </c>
      <c r="H97" s="16">
        <v>7</v>
      </c>
      <c r="I97" s="16">
        <v>3</v>
      </c>
      <c r="J97" s="16">
        <v>6</v>
      </c>
      <c r="K97" s="16">
        <v>7</v>
      </c>
      <c r="L97" s="16">
        <v>8</v>
      </c>
      <c r="M97" s="16">
        <v>2</v>
      </c>
      <c r="N97" s="16">
        <v>4</v>
      </c>
      <c r="O97" s="16">
        <v>5</v>
      </c>
      <c r="P97" s="16">
        <v>6</v>
      </c>
      <c r="Q97" s="16">
        <v>3</v>
      </c>
      <c r="R97" s="16">
        <v>3</v>
      </c>
      <c r="S97" s="16">
        <v>4</v>
      </c>
      <c r="T97" s="16">
        <v>4</v>
      </c>
    </row>
    <row r="98" spans="3:20" x14ac:dyDescent="0.2">
      <c r="C98" s="520"/>
      <c r="D98" s="16" t="s">
        <v>221</v>
      </c>
      <c r="E98" s="16">
        <v>10</v>
      </c>
      <c r="F98" s="16">
        <v>8</v>
      </c>
      <c r="G98" s="16">
        <v>8</v>
      </c>
      <c r="H98" s="16">
        <v>7</v>
      </c>
      <c r="I98" s="16">
        <v>7</v>
      </c>
      <c r="J98" s="16">
        <v>8</v>
      </c>
      <c r="K98" s="16">
        <v>8</v>
      </c>
      <c r="L98" s="16">
        <v>8</v>
      </c>
      <c r="M98" s="16">
        <v>3</v>
      </c>
      <c r="N98" s="16">
        <v>6</v>
      </c>
      <c r="O98" s="16">
        <v>7</v>
      </c>
      <c r="P98" s="16">
        <v>7</v>
      </c>
      <c r="Q98" s="16">
        <v>3</v>
      </c>
      <c r="R98" s="16">
        <v>4</v>
      </c>
      <c r="S98" s="16">
        <v>5</v>
      </c>
      <c r="T98" s="16">
        <v>5</v>
      </c>
    </row>
    <row r="99" spans="3:20" x14ac:dyDescent="0.2">
      <c r="C99" s="520"/>
      <c r="D99" s="16" t="s">
        <v>211</v>
      </c>
      <c r="E99" s="16">
        <v>16</v>
      </c>
      <c r="F99" s="16">
        <v>8</v>
      </c>
      <c r="G99" s="16">
        <v>8</v>
      </c>
      <c r="H99" s="16">
        <v>7</v>
      </c>
      <c r="I99" s="16">
        <v>10</v>
      </c>
      <c r="J99" s="16">
        <v>11</v>
      </c>
      <c r="K99" s="16">
        <v>9</v>
      </c>
      <c r="L99" s="16">
        <v>8</v>
      </c>
      <c r="M99" s="16">
        <v>4</v>
      </c>
      <c r="N99" s="16">
        <v>9</v>
      </c>
      <c r="O99" s="16">
        <v>9</v>
      </c>
      <c r="P99" s="16">
        <v>9</v>
      </c>
      <c r="Q99" s="16">
        <v>4</v>
      </c>
      <c r="R99" s="16">
        <v>5</v>
      </c>
      <c r="S99" s="16">
        <v>6</v>
      </c>
      <c r="T99" s="16">
        <v>7</v>
      </c>
    </row>
    <row r="100" spans="3:20" x14ac:dyDescent="0.2">
      <c r="C100" s="520"/>
      <c r="D100" s="16" t="s">
        <v>219</v>
      </c>
      <c r="E100" s="16">
        <v>20</v>
      </c>
      <c r="F100" s="16">
        <v>8</v>
      </c>
      <c r="G100" s="16">
        <v>8</v>
      </c>
      <c r="H100" s="16">
        <v>7</v>
      </c>
      <c r="I100" s="16">
        <v>12</v>
      </c>
      <c r="J100" s="16">
        <v>14</v>
      </c>
      <c r="K100" s="16">
        <v>11</v>
      </c>
      <c r="L100" s="16">
        <v>9</v>
      </c>
      <c r="M100" s="16">
        <v>5</v>
      </c>
      <c r="N100" s="16">
        <v>11</v>
      </c>
      <c r="O100" s="16">
        <v>11</v>
      </c>
      <c r="P100" s="16">
        <v>10</v>
      </c>
      <c r="Q100" s="16">
        <v>4</v>
      </c>
      <c r="R100" s="16">
        <v>6</v>
      </c>
      <c r="S100" s="16">
        <v>8</v>
      </c>
      <c r="T100" s="16">
        <v>8</v>
      </c>
    </row>
    <row r="101" spans="3:20" x14ac:dyDescent="0.2">
      <c r="C101" s="520"/>
      <c r="D101" s="16" t="s">
        <v>7</v>
      </c>
      <c r="E101" s="16">
        <v>21</v>
      </c>
      <c r="F101" s="16">
        <v>11</v>
      </c>
      <c r="G101" s="16">
        <v>8</v>
      </c>
      <c r="H101" s="16">
        <v>7</v>
      </c>
      <c r="I101" s="16">
        <v>12</v>
      </c>
      <c r="J101" s="16">
        <v>16</v>
      </c>
      <c r="K101" s="16">
        <v>12</v>
      </c>
      <c r="L101" s="16">
        <v>9</v>
      </c>
      <c r="M101" s="16">
        <v>5</v>
      </c>
      <c r="N101" s="16">
        <v>12</v>
      </c>
      <c r="O101" s="16">
        <v>12</v>
      </c>
      <c r="P101" s="16">
        <v>11</v>
      </c>
      <c r="Q101" s="16">
        <v>4</v>
      </c>
      <c r="R101" s="16">
        <v>6</v>
      </c>
      <c r="S101" s="16">
        <v>8</v>
      </c>
      <c r="T101" s="16">
        <v>9</v>
      </c>
    </row>
    <row r="102" spans="3:20" x14ac:dyDescent="0.2">
      <c r="C102" s="520"/>
      <c r="D102" s="16" t="s">
        <v>190</v>
      </c>
      <c r="E102" s="16">
        <v>21</v>
      </c>
      <c r="F102" s="16">
        <v>13</v>
      </c>
      <c r="G102" s="16">
        <v>8</v>
      </c>
      <c r="H102" s="16">
        <v>7</v>
      </c>
      <c r="I102" s="16">
        <v>11</v>
      </c>
      <c r="J102" s="16">
        <v>17</v>
      </c>
      <c r="K102" s="16">
        <v>13</v>
      </c>
      <c r="L102" s="16">
        <v>10</v>
      </c>
      <c r="M102" s="16">
        <v>5</v>
      </c>
      <c r="N102" s="16">
        <v>11</v>
      </c>
      <c r="O102" s="16">
        <v>12</v>
      </c>
      <c r="P102" s="16">
        <v>11</v>
      </c>
      <c r="Q102" s="16">
        <v>4</v>
      </c>
      <c r="R102" s="16">
        <v>6</v>
      </c>
      <c r="S102" s="16">
        <v>8</v>
      </c>
      <c r="T102" s="16">
        <v>9</v>
      </c>
    </row>
    <row r="103" spans="3:20" x14ac:dyDescent="0.2">
      <c r="C103" s="520"/>
      <c r="D103" s="16" t="s">
        <v>197</v>
      </c>
      <c r="E103" s="16">
        <v>18</v>
      </c>
      <c r="F103" s="16">
        <v>15</v>
      </c>
      <c r="G103" s="16">
        <v>8</v>
      </c>
      <c r="H103" s="16">
        <v>7</v>
      </c>
      <c r="I103" s="16">
        <v>9</v>
      </c>
      <c r="J103" s="16">
        <v>15</v>
      </c>
      <c r="K103" s="16">
        <v>13</v>
      </c>
      <c r="L103" s="16">
        <v>10</v>
      </c>
      <c r="M103" s="16">
        <v>4</v>
      </c>
      <c r="N103" s="16">
        <v>10</v>
      </c>
      <c r="O103" s="16">
        <v>12</v>
      </c>
      <c r="P103" s="16">
        <v>11</v>
      </c>
      <c r="Q103" s="16">
        <v>4</v>
      </c>
      <c r="R103" s="16">
        <v>5</v>
      </c>
      <c r="S103" s="16">
        <v>7</v>
      </c>
      <c r="T103" s="16">
        <v>8</v>
      </c>
    </row>
    <row r="104" spans="3:20" x14ac:dyDescent="0.2">
      <c r="C104" s="520"/>
      <c r="D104" s="16" t="s">
        <v>192</v>
      </c>
      <c r="E104" s="16">
        <v>12</v>
      </c>
      <c r="F104" s="16">
        <v>15</v>
      </c>
      <c r="G104" s="16">
        <v>10</v>
      </c>
      <c r="H104" s="16">
        <v>7</v>
      </c>
      <c r="I104" s="16">
        <v>5</v>
      </c>
      <c r="J104" s="16">
        <v>13</v>
      </c>
      <c r="K104" s="16">
        <v>13</v>
      </c>
      <c r="L104" s="16">
        <v>10</v>
      </c>
      <c r="M104" s="16">
        <v>6</v>
      </c>
      <c r="N104" s="16">
        <v>7</v>
      </c>
      <c r="O104" s="16">
        <v>10</v>
      </c>
      <c r="P104" s="16">
        <v>10</v>
      </c>
      <c r="Q104" s="16">
        <v>4</v>
      </c>
      <c r="R104" s="16">
        <v>4</v>
      </c>
      <c r="S104" s="16">
        <v>6</v>
      </c>
      <c r="T104" s="16">
        <v>7</v>
      </c>
    </row>
    <row r="105" spans="3:20" x14ac:dyDescent="0.2">
      <c r="C105" s="520"/>
      <c r="D105" s="16" t="s">
        <v>8</v>
      </c>
      <c r="E105" s="16">
        <v>6</v>
      </c>
      <c r="F105" s="16">
        <v>14</v>
      </c>
      <c r="G105" s="16">
        <v>14</v>
      </c>
      <c r="H105" s="16">
        <v>9</v>
      </c>
      <c r="I105" s="16">
        <v>2</v>
      </c>
      <c r="J105" s="16">
        <v>9</v>
      </c>
      <c r="K105" s="16">
        <v>12</v>
      </c>
      <c r="L105" s="16">
        <v>12</v>
      </c>
      <c r="M105" s="16">
        <v>2</v>
      </c>
      <c r="N105" s="16">
        <v>4</v>
      </c>
      <c r="O105" s="16">
        <v>7</v>
      </c>
      <c r="P105" s="16">
        <v>10</v>
      </c>
      <c r="Q105" s="16">
        <v>4</v>
      </c>
      <c r="R105" s="16">
        <v>3</v>
      </c>
      <c r="S105" s="16">
        <v>4</v>
      </c>
      <c r="T105" s="16">
        <v>6</v>
      </c>
    </row>
    <row r="106" spans="3:20" x14ac:dyDescent="0.2">
      <c r="C106" s="520"/>
      <c r="D106" s="16" t="s">
        <v>228</v>
      </c>
      <c r="E106" s="16">
        <v>5</v>
      </c>
      <c r="F106" s="16">
        <v>13</v>
      </c>
      <c r="G106" s="16">
        <v>17</v>
      </c>
      <c r="H106" s="16">
        <v>15</v>
      </c>
      <c r="I106" s="16">
        <v>2</v>
      </c>
      <c r="J106" s="16">
        <v>7</v>
      </c>
      <c r="K106" s="16">
        <v>11</v>
      </c>
      <c r="L106" s="16">
        <v>14</v>
      </c>
      <c r="M106" s="16">
        <v>2</v>
      </c>
      <c r="N106" s="16">
        <v>4</v>
      </c>
      <c r="O106" s="16">
        <v>6</v>
      </c>
      <c r="P106" s="16">
        <v>9</v>
      </c>
      <c r="Q106" s="16">
        <v>4</v>
      </c>
      <c r="R106" s="16">
        <v>4</v>
      </c>
      <c r="S106" s="16">
        <v>4</v>
      </c>
      <c r="T106" s="16">
        <v>5</v>
      </c>
    </row>
    <row r="107" spans="3:20" x14ac:dyDescent="0.2">
      <c r="C107" s="520"/>
      <c r="D107" s="16" t="s">
        <v>233</v>
      </c>
      <c r="E107" s="16">
        <v>5</v>
      </c>
      <c r="F107" s="16">
        <v>11</v>
      </c>
      <c r="G107" s="16">
        <v>18</v>
      </c>
      <c r="H107" s="16">
        <v>21</v>
      </c>
      <c r="I107" s="16">
        <v>2</v>
      </c>
      <c r="J107" s="16">
        <v>6</v>
      </c>
      <c r="K107" s="16">
        <v>11</v>
      </c>
      <c r="L107" s="16">
        <v>16</v>
      </c>
      <c r="M107" s="16">
        <v>2</v>
      </c>
      <c r="N107" s="16">
        <v>4</v>
      </c>
      <c r="O107" s="16">
        <v>6</v>
      </c>
      <c r="P107" s="16">
        <v>9</v>
      </c>
      <c r="Q107" s="16">
        <v>5</v>
      </c>
      <c r="R107" s="16">
        <v>4</v>
      </c>
      <c r="S107" s="16">
        <v>4</v>
      </c>
      <c r="T107" s="16">
        <v>5</v>
      </c>
    </row>
    <row r="108" spans="3:20" x14ac:dyDescent="0.2">
      <c r="C108" s="520"/>
      <c r="D108" s="16" t="s">
        <v>262</v>
      </c>
      <c r="E108" s="16">
        <v>5</v>
      </c>
      <c r="F108" s="16">
        <v>8</v>
      </c>
      <c r="G108" s="16">
        <v>18</v>
      </c>
      <c r="H108" s="16">
        <v>24</v>
      </c>
      <c r="I108" s="16">
        <v>2</v>
      </c>
      <c r="J108" s="16">
        <v>6</v>
      </c>
      <c r="K108" s="16">
        <v>10</v>
      </c>
      <c r="L108" s="16">
        <v>17</v>
      </c>
      <c r="M108" s="16">
        <v>2</v>
      </c>
      <c r="N108" s="16">
        <v>4</v>
      </c>
      <c r="O108" s="16">
        <v>5</v>
      </c>
      <c r="P108" s="16">
        <v>9</v>
      </c>
      <c r="Q108" s="16">
        <v>5</v>
      </c>
      <c r="R108" s="16">
        <v>5</v>
      </c>
      <c r="S108" s="16">
        <v>5</v>
      </c>
      <c r="T108" s="16">
        <v>5</v>
      </c>
    </row>
    <row r="109" spans="3:20" x14ac:dyDescent="0.2">
      <c r="C109" s="520"/>
      <c r="D109" s="16" t="s">
        <v>9</v>
      </c>
      <c r="E109" s="16">
        <v>5</v>
      </c>
      <c r="F109" s="16">
        <v>8</v>
      </c>
      <c r="G109" s="16">
        <v>17</v>
      </c>
      <c r="H109" s="16">
        <v>25</v>
      </c>
      <c r="I109" s="16">
        <v>2</v>
      </c>
      <c r="J109" s="16">
        <v>6</v>
      </c>
      <c r="K109" s="16">
        <v>9</v>
      </c>
      <c r="L109" s="16">
        <v>16</v>
      </c>
      <c r="M109" s="16">
        <v>3</v>
      </c>
      <c r="N109" s="16">
        <v>4</v>
      </c>
      <c r="O109" s="16">
        <v>5</v>
      </c>
      <c r="P109" s="16">
        <v>9</v>
      </c>
      <c r="Q109" s="16">
        <v>5</v>
      </c>
      <c r="R109" s="16">
        <v>5</v>
      </c>
      <c r="S109" s="16">
        <v>5</v>
      </c>
      <c r="T109" s="16">
        <v>5</v>
      </c>
    </row>
    <row r="110" spans="3:20" x14ac:dyDescent="0.2">
      <c r="C110" s="520"/>
      <c r="D110" s="16" t="s">
        <v>202</v>
      </c>
      <c r="E110" s="16">
        <v>5</v>
      </c>
      <c r="F110" s="16">
        <v>8</v>
      </c>
      <c r="G110" s="16">
        <v>14</v>
      </c>
      <c r="H110" s="16">
        <v>23</v>
      </c>
      <c r="I110" s="16">
        <v>2</v>
      </c>
      <c r="J110" s="16">
        <v>6</v>
      </c>
      <c r="K110" s="16">
        <v>8</v>
      </c>
      <c r="L110" s="16">
        <v>14</v>
      </c>
      <c r="M110" s="16">
        <v>2</v>
      </c>
      <c r="N110" s="16">
        <v>4</v>
      </c>
      <c r="O110" s="16">
        <v>5</v>
      </c>
      <c r="P110" s="16">
        <v>8</v>
      </c>
      <c r="Q110" s="16">
        <v>5</v>
      </c>
      <c r="R110" s="16">
        <v>4</v>
      </c>
      <c r="S110" s="16">
        <v>5</v>
      </c>
      <c r="T110" s="16">
        <v>5</v>
      </c>
    </row>
    <row r="111" spans="3:20" x14ac:dyDescent="0.2">
      <c r="C111" s="520"/>
      <c r="D111" s="16" t="s">
        <v>195</v>
      </c>
      <c r="E111" s="16">
        <v>5</v>
      </c>
      <c r="F111" s="16">
        <v>8</v>
      </c>
      <c r="G111" s="16">
        <v>11</v>
      </c>
      <c r="H111" s="16">
        <v>19</v>
      </c>
      <c r="I111" s="16">
        <v>2</v>
      </c>
      <c r="J111" s="16">
        <v>6</v>
      </c>
      <c r="K111" s="16">
        <v>7</v>
      </c>
      <c r="L111" s="16">
        <v>11</v>
      </c>
      <c r="M111" s="16">
        <v>2</v>
      </c>
      <c r="N111" s="16">
        <v>4</v>
      </c>
      <c r="O111" s="16">
        <v>5</v>
      </c>
      <c r="P111" s="16">
        <v>7</v>
      </c>
      <c r="Q111" s="16">
        <v>5</v>
      </c>
      <c r="R111" s="16">
        <v>4</v>
      </c>
      <c r="S111" s="16">
        <v>4</v>
      </c>
      <c r="T111" s="16">
        <v>5</v>
      </c>
    </row>
    <row r="112" spans="3:20" x14ac:dyDescent="0.2">
      <c r="C112" s="520"/>
      <c r="D112" s="16" t="s">
        <v>254</v>
      </c>
      <c r="E112" s="16">
        <v>5</v>
      </c>
      <c r="F112" s="16">
        <v>8</v>
      </c>
      <c r="G112" s="16">
        <v>8</v>
      </c>
      <c r="H112" s="16">
        <v>13</v>
      </c>
      <c r="I112" s="16">
        <v>2</v>
      </c>
      <c r="J112" s="16">
        <v>6</v>
      </c>
      <c r="K112" s="16">
        <v>7</v>
      </c>
      <c r="L112" s="16">
        <v>9</v>
      </c>
      <c r="M112" s="16">
        <v>2</v>
      </c>
      <c r="N112" s="16">
        <v>3</v>
      </c>
      <c r="O112" s="16">
        <v>5</v>
      </c>
      <c r="P112" s="16">
        <v>6</v>
      </c>
      <c r="Q112" s="16">
        <v>4</v>
      </c>
      <c r="R112" s="16">
        <v>3</v>
      </c>
      <c r="S112" s="16">
        <v>4</v>
      </c>
      <c r="T112" s="16">
        <v>4</v>
      </c>
    </row>
    <row r="114" spans="3:20" x14ac:dyDescent="0.2">
      <c r="C114" s="520" t="s">
        <v>288</v>
      </c>
      <c r="D114" s="520"/>
      <c r="E114" s="520"/>
      <c r="F114" s="520"/>
      <c r="G114" s="520"/>
      <c r="H114" s="520"/>
      <c r="I114" s="520"/>
      <c r="J114" s="520"/>
      <c r="K114" s="520"/>
      <c r="L114" s="520"/>
      <c r="M114" s="520"/>
      <c r="N114" s="520"/>
      <c r="O114" s="520"/>
      <c r="P114" s="520"/>
      <c r="Q114" s="520"/>
      <c r="R114" s="520"/>
      <c r="S114" s="520"/>
      <c r="T114" s="520"/>
    </row>
    <row r="115" spans="3:20" x14ac:dyDescent="0.2">
      <c r="C115" s="520" t="s">
        <v>353</v>
      </c>
      <c r="D115" s="520"/>
      <c r="E115" s="16" t="s">
        <v>354</v>
      </c>
      <c r="F115" s="16"/>
      <c r="G115" s="16"/>
      <c r="H115" s="16"/>
      <c r="I115" s="16" t="s">
        <v>355</v>
      </c>
      <c r="J115" s="16"/>
      <c r="K115" s="16"/>
      <c r="L115" s="16"/>
      <c r="M115" s="16" t="s">
        <v>356</v>
      </c>
      <c r="N115" s="16"/>
      <c r="O115" s="16"/>
      <c r="P115" s="16"/>
      <c r="Q115" s="16" t="s">
        <v>357</v>
      </c>
      <c r="R115" s="16"/>
      <c r="S115" s="16"/>
      <c r="T115" s="16"/>
    </row>
    <row r="116" spans="3:20" x14ac:dyDescent="0.2">
      <c r="C116" s="520" t="s">
        <v>22</v>
      </c>
      <c r="D116" s="520"/>
      <c r="E116" s="16">
        <v>9</v>
      </c>
      <c r="F116" s="16">
        <v>12</v>
      </c>
      <c r="G116" s="16">
        <v>14</v>
      </c>
      <c r="H116" s="16">
        <v>16</v>
      </c>
      <c r="I116" s="16">
        <v>9</v>
      </c>
      <c r="J116" s="16">
        <v>12</v>
      </c>
      <c r="K116" s="16">
        <v>14</v>
      </c>
      <c r="L116" s="16">
        <v>16</v>
      </c>
      <c r="M116" s="16">
        <v>9</v>
      </c>
      <c r="N116" s="16">
        <v>12</v>
      </c>
      <c r="O116" s="16">
        <v>14</v>
      </c>
      <c r="P116" s="16">
        <v>16</v>
      </c>
      <c r="Q116" s="16">
        <v>9</v>
      </c>
      <c r="R116" s="16">
        <v>12</v>
      </c>
      <c r="S116" s="16">
        <v>14</v>
      </c>
      <c r="T116" s="16">
        <v>16</v>
      </c>
    </row>
    <row r="117" spans="3:20" x14ac:dyDescent="0.2">
      <c r="C117" s="520" t="s">
        <v>10</v>
      </c>
      <c r="D117" s="16" t="s">
        <v>317</v>
      </c>
      <c r="E117" s="16">
        <v>3</v>
      </c>
      <c r="F117" s="16">
        <v>4</v>
      </c>
      <c r="G117" s="16">
        <v>5</v>
      </c>
      <c r="H117" s="16">
        <v>4</v>
      </c>
      <c r="I117" s="16">
        <v>1</v>
      </c>
      <c r="J117" s="16">
        <v>3</v>
      </c>
      <c r="K117" s="16">
        <v>4</v>
      </c>
      <c r="L117" s="16">
        <v>4</v>
      </c>
      <c r="M117" s="16">
        <v>1</v>
      </c>
      <c r="N117" s="16">
        <v>2</v>
      </c>
      <c r="O117" s="16">
        <v>3</v>
      </c>
      <c r="P117" s="16">
        <v>3</v>
      </c>
      <c r="Q117" s="16">
        <v>2</v>
      </c>
      <c r="R117" s="16">
        <v>2</v>
      </c>
      <c r="S117" s="16">
        <v>2</v>
      </c>
      <c r="T117" s="16">
        <v>2</v>
      </c>
    </row>
    <row r="118" spans="3:20" x14ac:dyDescent="0.2">
      <c r="C118" s="520"/>
      <c r="D118" s="16" t="s">
        <v>318</v>
      </c>
      <c r="E118" s="16">
        <v>20</v>
      </c>
      <c r="F118" s="16">
        <v>33</v>
      </c>
      <c r="G118" s="16">
        <v>32</v>
      </c>
      <c r="H118" s="16">
        <v>24</v>
      </c>
      <c r="I118" s="16">
        <v>7</v>
      </c>
      <c r="J118" s="16">
        <v>22</v>
      </c>
      <c r="K118" s="16">
        <v>29</v>
      </c>
      <c r="L118" s="16">
        <v>29</v>
      </c>
      <c r="M118" s="16">
        <v>4</v>
      </c>
      <c r="N118" s="16">
        <v>11</v>
      </c>
      <c r="O118" s="16">
        <v>18</v>
      </c>
      <c r="P118" s="16">
        <v>23</v>
      </c>
      <c r="Q118" s="16">
        <v>7</v>
      </c>
      <c r="R118" s="16">
        <v>7</v>
      </c>
      <c r="S118" s="16">
        <v>10</v>
      </c>
      <c r="T118" s="16">
        <v>13</v>
      </c>
    </row>
    <row r="119" spans="3:20" x14ac:dyDescent="0.2">
      <c r="C119" s="520"/>
      <c r="D119" s="16" t="s">
        <v>6</v>
      </c>
      <c r="E119" s="16">
        <v>5</v>
      </c>
      <c r="F119" s="16">
        <v>6</v>
      </c>
      <c r="G119" s="16">
        <v>7</v>
      </c>
      <c r="H119" s="16">
        <v>6</v>
      </c>
      <c r="I119" s="16">
        <v>4</v>
      </c>
      <c r="J119" s="16">
        <v>5</v>
      </c>
      <c r="K119" s="16">
        <v>6</v>
      </c>
      <c r="L119" s="16">
        <v>6</v>
      </c>
      <c r="M119" s="16">
        <v>2</v>
      </c>
      <c r="N119" s="16">
        <v>4</v>
      </c>
      <c r="O119" s="16">
        <v>5</v>
      </c>
      <c r="P119" s="16">
        <v>5</v>
      </c>
      <c r="Q119" s="16">
        <v>3</v>
      </c>
      <c r="R119" s="16">
        <v>3</v>
      </c>
      <c r="S119" s="16">
        <v>3</v>
      </c>
      <c r="T119" s="16">
        <v>4</v>
      </c>
    </row>
    <row r="120" spans="3:20" x14ac:dyDescent="0.2">
      <c r="C120" s="520"/>
      <c r="D120" s="16" t="s">
        <v>221</v>
      </c>
      <c r="E120" s="16">
        <v>12</v>
      </c>
      <c r="F120" s="16">
        <v>6</v>
      </c>
      <c r="G120" s="16">
        <v>7</v>
      </c>
      <c r="H120" s="16">
        <v>6</v>
      </c>
      <c r="I120" s="16">
        <v>7</v>
      </c>
      <c r="J120" s="16">
        <v>8</v>
      </c>
      <c r="K120" s="16">
        <v>7</v>
      </c>
      <c r="L120" s="16">
        <v>7</v>
      </c>
      <c r="M120" s="16">
        <v>3</v>
      </c>
      <c r="N120" s="16">
        <v>6</v>
      </c>
      <c r="O120" s="16">
        <v>7</v>
      </c>
      <c r="P120" s="16">
        <v>7</v>
      </c>
      <c r="Q120" s="16">
        <v>3</v>
      </c>
      <c r="R120" s="16">
        <v>4</v>
      </c>
      <c r="S120" s="16">
        <v>5</v>
      </c>
      <c r="T120" s="16">
        <v>5</v>
      </c>
    </row>
    <row r="121" spans="3:20" x14ac:dyDescent="0.2">
      <c r="C121" s="520"/>
      <c r="D121" s="16" t="s">
        <v>211</v>
      </c>
      <c r="E121" s="16">
        <v>17</v>
      </c>
      <c r="F121" s="16">
        <v>7</v>
      </c>
      <c r="G121" s="16">
        <v>7</v>
      </c>
      <c r="H121" s="16">
        <v>6</v>
      </c>
      <c r="I121" s="16">
        <v>9</v>
      </c>
      <c r="J121" s="16">
        <v>12</v>
      </c>
      <c r="K121" s="16">
        <v>9</v>
      </c>
      <c r="L121" s="16">
        <v>9</v>
      </c>
      <c r="M121" s="16">
        <v>3</v>
      </c>
      <c r="N121" s="16">
        <v>9</v>
      </c>
      <c r="O121" s="16">
        <v>9</v>
      </c>
      <c r="P121" s="16">
        <v>8</v>
      </c>
      <c r="Q121" s="16">
        <v>3</v>
      </c>
      <c r="R121" s="16">
        <v>5</v>
      </c>
      <c r="S121" s="16">
        <v>6</v>
      </c>
      <c r="T121" s="16">
        <v>7</v>
      </c>
    </row>
    <row r="122" spans="3:20" x14ac:dyDescent="0.2">
      <c r="C122" s="520"/>
      <c r="D122" s="16" t="s">
        <v>219</v>
      </c>
      <c r="E122" s="16">
        <v>20</v>
      </c>
      <c r="F122" s="16">
        <v>9</v>
      </c>
      <c r="G122" s="16">
        <v>7</v>
      </c>
      <c r="H122" s="16">
        <v>6</v>
      </c>
      <c r="I122" s="16">
        <v>10</v>
      </c>
      <c r="J122" s="16">
        <v>15</v>
      </c>
      <c r="K122" s="16">
        <v>10</v>
      </c>
      <c r="L122" s="16">
        <v>10</v>
      </c>
      <c r="M122" s="16">
        <v>4</v>
      </c>
      <c r="N122" s="16">
        <v>10</v>
      </c>
      <c r="O122" s="16">
        <v>11</v>
      </c>
      <c r="P122" s="16">
        <v>9</v>
      </c>
      <c r="Q122" s="16">
        <v>3</v>
      </c>
      <c r="R122" s="16">
        <v>5</v>
      </c>
      <c r="S122" s="16">
        <v>7</v>
      </c>
      <c r="T122" s="16">
        <v>8</v>
      </c>
    </row>
    <row r="123" spans="3:20" x14ac:dyDescent="0.2">
      <c r="C123" s="520"/>
      <c r="D123" s="16" t="s">
        <v>7</v>
      </c>
      <c r="E123" s="16">
        <v>21</v>
      </c>
      <c r="F123" s="16">
        <v>11</v>
      </c>
      <c r="G123" s="16">
        <v>7</v>
      </c>
      <c r="H123" s="16">
        <v>6</v>
      </c>
      <c r="I123" s="16">
        <v>11</v>
      </c>
      <c r="J123" s="16">
        <v>16</v>
      </c>
      <c r="K123" s="16">
        <v>11</v>
      </c>
      <c r="L123" s="16">
        <v>11</v>
      </c>
      <c r="M123" s="16">
        <v>4</v>
      </c>
      <c r="N123" s="16">
        <v>11</v>
      </c>
      <c r="O123" s="16">
        <v>11</v>
      </c>
      <c r="P123" s="16">
        <v>10</v>
      </c>
      <c r="Q123" s="16">
        <v>4</v>
      </c>
      <c r="R123" s="16">
        <v>5</v>
      </c>
      <c r="S123" s="16">
        <v>7</v>
      </c>
      <c r="T123" s="16">
        <v>8</v>
      </c>
    </row>
    <row r="124" spans="3:20" x14ac:dyDescent="0.2">
      <c r="C124" s="520"/>
      <c r="D124" s="16" t="s">
        <v>190</v>
      </c>
      <c r="E124" s="16">
        <v>20</v>
      </c>
      <c r="F124" s="16">
        <v>12</v>
      </c>
      <c r="G124" s="16">
        <v>7</v>
      </c>
      <c r="H124" s="16">
        <v>6</v>
      </c>
      <c r="I124" s="16">
        <v>9</v>
      </c>
      <c r="J124" s="16">
        <v>15</v>
      </c>
      <c r="K124" s="16">
        <v>11</v>
      </c>
      <c r="L124" s="16">
        <v>11</v>
      </c>
      <c r="M124" s="16">
        <v>4</v>
      </c>
      <c r="N124" s="16">
        <v>10</v>
      </c>
      <c r="O124" s="16">
        <v>11</v>
      </c>
      <c r="P124" s="16">
        <v>10</v>
      </c>
      <c r="Q124" s="16">
        <v>3</v>
      </c>
      <c r="R124" s="16">
        <v>5</v>
      </c>
      <c r="S124" s="16">
        <v>7</v>
      </c>
      <c r="T124" s="16">
        <v>8</v>
      </c>
    </row>
    <row r="125" spans="3:20" x14ac:dyDescent="0.2">
      <c r="C125" s="520"/>
      <c r="D125" s="16" t="s">
        <v>197</v>
      </c>
      <c r="E125" s="16">
        <v>16</v>
      </c>
      <c r="F125" s="16">
        <v>12</v>
      </c>
      <c r="G125" s="16">
        <v>7</v>
      </c>
      <c r="H125" s="16">
        <v>6</v>
      </c>
      <c r="I125" s="16">
        <v>7</v>
      </c>
      <c r="J125" s="16">
        <v>13</v>
      </c>
      <c r="K125" s="16">
        <v>11</v>
      </c>
      <c r="L125" s="16">
        <v>11</v>
      </c>
      <c r="M125" s="16">
        <v>3</v>
      </c>
      <c r="N125" s="16">
        <v>8</v>
      </c>
      <c r="O125" s="16">
        <v>10</v>
      </c>
      <c r="P125" s="16">
        <v>9</v>
      </c>
      <c r="Q125" s="16">
        <v>3</v>
      </c>
      <c r="R125" s="16">
        <v>4</v>
      </c>
      <c r="S125" s="16">
        <v>6</v>
      </c>
      <c r="T125" s="16">
        <v>7</v>
      </c>
    </row>
    <row r="126" spans="3:20" x14ac:dyDescent="0.2">
      <c r="C126" s="520"/>
      <c r="D126" s="16" t="s">
        <v>192</v>
      </c>
      <c r="E126" s="16">
        <v>10</v>
      </c>
      <c r="F126" s="16">
        <v>11</v>
      </c>
      <c r="G126" s="16">
        <v>7</v>
      </c>
      <c r="H126" s="16">
        <v>6</v>
      </c>
      <c r="I126" s="16">
        <v>4</v>
      </c>
      <c r="J126" s="16">
        <v>10</v>
      </c>
      <c r="K126" s="16">
        <v>10</v>
      </c>
      <c r="L126" s="16">
        <v>10</v>
      </c>
      <c r="M126" s="16">
        <v>2</v>
      </c>
      <c r="N126" s="16">
        <v>6</v>
      </c>
      <c r="O126" s="16">
        <v>7</v>
      </c>
      <c r="P126" s="16">
        <v>8</v>
      </c>
      <c r="Q126" s="16">
        <v>3</v>
      </c>
      <c r="R126" s="16">
        <v>3</v>
      </c>
      <c r="S126" s="16">
        <v>4</v>
      </c>
      <c r="T126" s="16">
        <v>5</v>
      </c>
    </row>
    <row r="127" spans="3:20" x14ac:dyDescent="0.2">
      <c r="C127" s="520"/>
      <c r="D127" s="16" t="s">
        <v>8</v>
      </c>
      <c r="E127" s="16">
        <v>5</v>
      </c>
      <c r="F127" s="16">
        <v>10</v>
      </c>
      <c r="G127" s="16">
        <v>9</v>
      </c>
      <c r="H127" s="16">
        <v>6</v>
      </c>
      <c r="I127" s="16">
        <v>2</v>
      </c>
      <c r="J127" s="16">
        <v>6</v>
      </c>
      <c r="K127" s="16">
        <v>8</v>
      </c>
      <c r="L127" s="16">
        <v>8</v>
      </c>
      <c r="M127" s="16">
        <v>2</v>
      </c>
      <c r="N127" s="16">
        <v>3</v>
      </c>
      <c r="O127" s="16">
        <v>5</v>
      </c>
      <c r="P127" s="16">
        <v>7</v>
      </c>
      <c r="Q127" s="16">
        <v>3</v>
      </c>
      <c r="R127" s="16">
        <v>3</v>
      </c>
      <c r="S127" s="16">
        <v>3</v>
      </c>
      <c r="T127" s="16">
        <v>4</v>
      </c>
    </row>
    <row r="128" spans="3:20" x14ac:dyDescent="0.2">
      <c r="C128" s="520"/>
      <c r="D128" s="16" t="s">
        <v>228</v>
      </c>
      <c r="E128" s="16">
        <v>5</v>
      </c>
      <c r="F128" s="16">
        <v>8</v>
      </c>
      <c r="G128" s="16">
        <v>12</v>
      </c>
      <c r="H128" s="16">
        <v>12</v>
      </c>
      <c r="I128" s="16">
        <v>2</v>
      </c>
      <c r="J128" s="16">
        <v>5</v>
      </c>
      <c r="K128" s="16">
        <v>8</v>
      </c>
      <c r="L128" s="16">
        <v>8</v>
      </c>
      <c r="M128" s="16">
        <v>2</v>
      </c>
      <c r="N128" s="16">
        <v>3</v>
      </c>
      <c r="O128" s="16">
        <v>5</v>
      </c>
      <c r="P128" s="16">
        <v>7</v>
      </c>
      <c r="Q128" s="16">
        <v>3</v>
      </c>
      <c r="R128" s="16">
        <v>3</v>
      </c>
      <c r="S128" s="16">
        <v>3</v>
      </c>
      <c r="T128" s="16">
        <v>4</v>
      </c>
    </row>
    <row r="129" spans="2:20" x14ac:dyDescent="0.2">
      <c r="C129" s="520"/>
      <c r="D129" s="16" t="s">
        <v>233</v>
      </c>
      <c r="E129" s="16">
        <v>5</v>
      </c>
      <c r="F129" s="16">
        <v>6</v>
      </c>
      <c r="G129" s="16">
        <v>14</v>
      </c>
      <c r="H129" s="16">
        <v>18</v>
      </c>
      <c r="I129" s="16">
        <v>2</v>
      </c>
      <c r="J129" s="16">
        <v>5</v>
      </c>
      <c r="K129" s="16">
        <v>8</v>
      </c>
      <c r="L129" s="16">
        <v>8</v>
      </c>
      <c r="M129" s="16">
        <v>2</v>
      </c>
      <c r="N129" s="16">
        <v>3</v>
      </c>
      <c r="O129" s="16">
        <v>4</v>
      </c>
      <c r="P129" s="16">
        <v>7</v>
      </c>
      <c r="Q129" s="16">
        <v>4</v>
      </c>
      <c r="R129" s="16">
        <v>4</v>
      </c>
      <c r="S129" s="16">
        <v>4</v>
      </c>
      <c r="T129" s="16">
        <v>4</v>
      </c>
    </row>
    <row r="130" spans="2:20" x14ac:dyDescent="0.2">
      <c r="C130" s="520"/>
      <c r="D130" s="16" t="s">
        <v>262</v>
      </c>
      <c r="E130" s="16">
        <v>5</v>
      </c>
      <c r="F130" s="16">
        <v>6</v>
      </c>
      <c r="G130" s="16">
        <v>15</v>
      </c>
      <c r="H130" s="16">
        <v>22</v>
      </c>
      <c r="I130" s="16">
        <v>2</v>
      </c>
      <c r="J130" s="16">
        <v>5</v>
      </c>
      <c r="K130" s="16">
        <v>8</v>
      </c>
      <c r="L130" s="16">
        <v>8</v>
      </c>
      <c r="M130" s="16">
        <v>2</v>
      </c>
      <c r="N130" s="16">
        <v>3</v>
      </c>
      <c r="O130" s="16">
        <v>4</v>
      </c>
      <c r="P130" s="16">
        <v>7</v>
      </c>
      <c r="Q130" s="16">
        <v>5</v>
      </c>
      <c r="R130" s="16">
        <v>4</v>
      </c>
      <c r="S130" s="16">
        <v>4</v>
      </c>
      <c r="T130" s="16">
        <v>5</v>
      </c>
    </row>
    <row r="131" spans="2:20" x14ac:dyDescent="0.2">
      <c r="C131" s="520"/>
      <c r="D131" s="16" t="s">
        <v>9</v>
      </c>
      <c r="E131" s="16">
        <v>5</v>
      </c>
      <c r="F131" s="16">
        <v>6</v>
      </c>
      <c r="G131" s="16">
        <v>15</v>
      </c>
      <c r="H131" s="16">
        <v>23</v>
      </c>
      <c r="I131" s="16">
        <v>2</v>
      </c>
      <c r="J131" s="16">
        <v>5</v>
      </c>
      <c r="K131" s="16">
        <v>7</v>
      </c>
      <c r="L131" s="16">
        <v>7</v>
      </c>
      <c r="M131" s="16">
        <v>2</v>
      </c>
      <c r="N131" s="16">
        <v>3</v>
      </c>
      <c r="O131" s="16">
        <v>4</v>
      </c>
      <c r="P131" s="16">
        <v>7</v>
      </c>
      <c r="Q131" s="16">
        <v>5</v>
      </c>
      <c r="R131" s="16">
        <v>4</v>
      </c>
      <c r="S131" s="16">
        <v>4</v>
      </c>
      <c r="T131" s="16">
        <v>5</v>
      </c>
    </row>
    <row r="132" spans="2:20" x14ac:dyDescent="0.2">
      <c r="C132" s="520"/>
      <c r="D132" s="16" t="s">
        <v>202</v>
      </c>
      <c r="E132" s="16">
        <v>5</v>
      </c>
      <c r="F132" s="16">
        <v>6</v>
      </c>
      <c r="G132" s="16">
        <v>13</v>
      </c>
      <c r="H132" s="16">
        <v>22</v>
      </c>
      <c r="I132" s="16">
        <v>2</v>
      </c>
      <c r="J132" s="16">
        <v>5</v>
      </c>
      <c r="K132" s="16">
        <v>7</v>
      </c>
      <c r="L132" s="16">
        <v>7</v>
      </c>
      <c r="M132" s="16">
        <v>2</v>
      </c>
      <c r="N132" s="16">
        <v>3</v>
      </c>
      <c r="O132" s="16">
        <v>4</v>
      </c>
      <c r="P132" s="16">
        <v>7</v>
      </c>
      <c r="Q132" s="16">
        <v>5</v>
      </c>
      <c r="R132" s="16">
        <v>4</v>
      </c>
      <c r="S132" s="16">
        <v>4</v>
      </c>
      <c r="T132" s="16">
        <v>4</v>
      </c>
    </row>
    <row r="133" spans="2:20" x14ac:dyDescent="0.2">
      <c r="C133" s="520"/>
      <c r="D133" s="16" t="s">
        <v>195</v>
      </c>
      <c r="E133" s="16">
        <v>5</v>
      </c>
      <c r="F133" s="16">
        <v>6</v>
      </c>
      <c r="G133" s="16">
        <v>10</v>
      </c>
      <c r="H133" s="16">
        <v>18</v>
      </c>
      <c r="I133" s="16">
        <v>2</v>
      </c>
      <c r="J133" s="16">
        <v>5</v>
      </c>
      <c r="K133" s="16">
        <v>6</v>
      </c>
      <c r="L133" s="16">
        <v>6</v>
      </c>
      <c r="M133" s="16">
        <v>2</v>
      </c>
      <c r="N133" s="16">
        <v>3</v>
      </c>
      <c r="O133" s="16">
        <v>4</v>
      </c>
      <c r="P133" s="16">
        <v>6</v>
      </c>
      <c r="Q133" s="16">
        <v>4</v>
      </c>
      <c r="R133" s="16">
        <v>4</v>
      </c>
      <c r="S133" s="16">
        <v>4</v>
      </c>
      <c r="T133" s="16">
        <v>4</v>
      </c>
    </row>
    <row r="134" spans="2:20" x14ac:dyDescent="0.2">
      <c r="C134" s="520"/>
      <c r="D134" s="16" t="s">
        <v>254</v>
      </c>
      <c r="E134" s="16">
        <v>5</v>
      </c>
      <c r="F134" s="16">
        <v>6</v>
      </c>
      <c r="G134" s="16">
        <v>7</v>
      </c>
      <c r="H134" s="16">
        <v>13</v>
      </c>
      <c r="I134" s="16">
        <v>2</v>
      </c>
      <c r="J134" s="16">
        <v>5</v>
      </c>
      <c r="K134" s="16">
        <v>6</v>
      </c>
      <c r="L134" s="16">
        <v>6</v>
      </c>
      <c r="M134" s="16">
        <v>2</v>
      </c>
      <c r="N134" s="16">
        <v>3</v>
      </c>
      <c r="O134" s="16">
        <v>4</v>
      </c>
      <c r="P134" s="16">
        <v>5</v>
      </c>
      <c r="Q134" s="16">
        <v>3</v>
      </c>
      <c r="R134" s="16">
        <v>3</v>
      </c>
      <c r="S134" s="16">
        <v>3</v>
      </c>
      <c r="T134" s="16">
        <v>4</v>
      </c>
    </row>
    <row r="135" spans="2:20" x14ac:dyDescent="0.2">
      <c r="B135" s="2" t="s">
        <v>289</v>
      </c>
      <c r="C135" s="2" t="s">
        <v>290</v>
      </c>
    </row>
    <row r="136" spans="2:20" x14ac:dyDescent="0.2">
      <c r="B136" s="2"/>
      <c r="C136" s="2" t="s">
        <v>361</v>
      </c>
    </row>
    <row r="137" spans="2:20" x14ac:dyDescent="0.2">
      <c r="B137" s="2"/>
      <c r="C137" s="2" t="s">
        <v>362</v>
      </c>
    </row>
    <row r="138" spans="2:20" x14ac:dyDescent="0.2">
      <c r="B138" s="2"/>
      <c r="C138" s="2" t="s">
        <v>363</v>
      </c>
    </row>
  </sheetData>
  <mergeCells count="24">
    <mergeCell ref="C51:C68"/>
    <mergeCell ref="C4:AB4"/>
    <mergeCell ref="C5:D5"/>
    <mergeCell ref="C6:D6"/>
    <mergeCell ref="C7:C24"/>
    <mergeCell ref="C26:AB26"/>
    <mergeCell ref="C27:D27"/>
    <mergeCell ref="C28:D28"/>
    <mergeCell ref="C29:C46"/>
    <mergeCell ref="C48:T48"/>
    <mergeCell ref="C49:D49"/>
    <mergeCell ref="C50:D50"/>
    <mergeCell ref="C117:C134"/>
    <mergeCell ref="C70:T70"/>
    <mergeCell ref="C71:D71"/>
    <mergeCell ref="C72:D72"/>
    <mergeCell ref="C73:C90"/>
    <mergeCell ref="C92:T92"/>
    <mergeCell ref="C93:D93"/>
    <mergeCell ref="C94:D94"/>
    <mergeCell ref="C95:C112"/>
    <mergeCell ref="C114:T114"/>
    <mergeCell ref="C115:D115"/>
    <mergeCell ref="C116:D116"/>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A2F4-8845-47E2-92CA-1321E4A7D0D5}">
  <dimension ref="B2:X77"/>
  <sheetViews>
    <sheetView topLeftCell="A28" zoomScaleNormal="100" workbookViewId="0">
      <selection activeCell="D31" sqref="D31:G31"/>
    </sheetView>
  </sheetViews>
  <sheetFormatPr defaultRowHeight="13" x14ac:dyDescent="0.2"/>
  <cols>
    <col min="17" max="17" width="52.7265625" customWidth="1"/>
  </cols>
  <sheetData>
    <row r="2" spans="2:24" x14ac:dyDescent="0.2">
      <c r="B2" s="4" t="s">
        <v>295</v>
      </c>
      <c r="C2" s="4"/>
      <c r="D2" s="4"/>
      <c r="E2" s="4"/>
      <c r="F2" s="4"/>
      <c r="G2" s="4"/>
      <c r="H2" s="4"/>
      <c r="I2" s="4"/>
      <c r="J2" s="4"/>
      <c r="K2" s="4"/>
      <c r="L2" s="4"/>
      <c r="M2" s="4"/>
      <c r="N2" s="4"/>
      <c r="P2" s="4" t="s">
        <v>364</v>
      </c>
      <c r="Q2" s="4"/>
      <c r="R2" s="4"/>
      <c r="S2" s="4"/>
      <c r="T2" s="4"/>
      <c r="U2" s="4"/>
      <c r="V2" s="4"/>
      <c r="W2" s="13"/>
      <c r="X2" s="13"/>
    </row>
    <row r="3" spans="2:24" x14ac:dyDescent="0.2">
      <c r="B3" s="4"/>
      <c r="C3" s="4"/>
      <c r="D3" s="4"/>
      <c r="E3" s="4"/>
      <c r="F3" s="4"/>
      <c r="G3" s="4"/>
      <c r="H3" s="4"/>
      <c r="I3" s="4"/>
      <c r="J3" s="4"/>
      <c r="K3" s="4"/>
      <c r="L3" s="4"/>
      <c r="M3" s="4"/>
      <c r="N3" s="4"/>
      <c r="W3" s="13"/>
      <c r="X3" s="13"/>
    </row>
    <row r="4" spans="2:24" x14ac:dyDescent="0.2">
      <c r="B4" s="521" t="s">
        <v>296</v>
      </c>
      <c r="C4" s="521"/>
      <c r="D4" s="521" t="s">
        <v>297</v>
      </c>
      <c r="E4" s="521"/>
      <c r="F4" s="521"/>
      <c r="G4" s="521"/>
      <c r="H4" s="5"/>
      <c r="I4" s="521" t="s">
        <v>296</v>
      </c>
      <c r="J4" s="521"/>
      <c r="K4" s="521" t="s">
        <v>298</v>
      </c>
      <c r="L4" s="521"/>
      <c r="M4" s="521"/>
      <c r="N4" s="521"/>
      <c r="P4" s="521" t="s">
        <v>365</v>
      </c>
      <c r="Q4" s="521"/>
      <c r="R4" s="521" t="s">
        <v>366</v>
      </c>
      <c r="S4" s="521"/>
      <c r="T4" s="521"/>
      <c r="U4" s="521" t="s">
        <v>367</v>
      </c>
      <c r="V4" s="521"/>
      <c r="W4" s="13"/>
      <c r="X4" s="13"/>
    </row>
    <row r="5" spans="2:24" x14ac:dyDescent="0.2">
      <c r="B5" s="521" t="s">
        <v>22</v>
      </c>
      <c r="C5" s="521"/>
      <c r="D5" s="6">
        <v>9</v>
      </c>
      <c r="E5" s="6">
        <v>12</v>
      </c>
      <c r="F5" s="6">
        <v>14</v>
      </c>
      <c r="G5" s="6">
        <v>16</v>
      </c>
      <c r="H5" s="5"/>
      <c r="I5" s="521" t="s">
        <v>22</v>
      </c>
      <c r="J5" s="521"/>
      <c r="K5" s="6">
        <v>9</v>
      </c>
      <c r="L5" s="6">
        <v>12</v>
      </c>
      <c r="M5" s="6">
        <v>14</v>
      </c>
      <c r="N5" s="6">
        <v>16</v>
      </c>
      <c r="P5" s="521"/>
      <c r="Q5" s="521"/>
      <c r="R5" s="7" t="s">
        <v>368</v>
      </c>
      <c r="S5" s="7" t="s">
        <v>369</v>
      </c>
      <c r="T5" s="7" t="s">
        <v>370</v>
      </c>
      <c r="U5" s="7" t="s">
        <v>371</v>
      </c>
      <c r="V5" s="7" t="s">
        <v>372</v>
      </c>
      <c r="W5" s="13"/>
      <c r="X5" s="13"/>
    </row>
    <row r="6" spans="2:24" x14ac:dyDescent="0.2">
      <c r="B6" s="521" t="s">
        <v>299</v>
      </c>
      <c r="C6" s="521"/>
      <c r="D6" s="6" t="s">
        <v>300</v>
      </c>
      <c r="E6" s="6" t="s">
        <v>301</v>
      </c>
      <c r="F6" s="6" t="s">
        <v>302</v>
      </c>
      <c r="G6" s="6" t="s">
        <v>303</v>
      </c>
      <c r="H6" s="5"/>
      <c r="I6" s="521" t="s">
        <v>299</v>
      </c>
      <c r="J6" s="521"/>
      <c r="K6" s="6" t="s">
        <v>304</v>
      </c>
      <c r="L6" s="6" t="s">
        <v>305</v>
      </c>
      <c r="M6" s="6" t="s">
        <v>306</v>
      </c>
      <c r="N6" s="6" t="s">
        <v>307</v>
      </c>
      <c r="P6" s="7" t="s">
        <v>373</v>
      </c>
      <c r="Q6" s="7" t="s">
        <v>374</v>
      </c>
      <c r="R6" s="18">
        <v>0.89</v>
      </c>
      <c r="S6" s="18">
        <v>0.54</v>
      </c>
      <c r="T6" s="18">
        <v>0.63</v>
      </c>
      <c r="U6" s="19">
        <v>3.5</v>
      </c>
      <c r="V6" s="19">
        <v>3</v>
      </c>
    </row>
    <row r="7" spans="2:24" x14ac:dyDescent="0.2">
      <c r="B7" s="521" t="s">
        <v>308</v>
      </c>
      <c r="C7" s="521"/>
      <c r="D7" s="6" t="s">
        <v>309</v>
      </c>
      <c r="E7" s="6" t="s">
        <v>310</v>
      </c>
      <c r="F7" s="6" t="s">
        <v>311</v>
      </c>
      <c r="G7" s="6" t="s">
        <v>312</v>
      </c>
      <c r="H7" s="5"/>
      <c r="I7" s="521" t="s">
        <v>308</v>
      </c>
      <c r="J7" s="521"/>
      <c r="K7" s="6" t="s">
        <v>313</v>
      </c>
      <c r="L7" s="6" t="s">
        <v>314</v>
      </c>
      <c r="M7" s="6" t="s">
        <v>315</v>
      </c>
      <c r="N7" s="6" t="s">
        <v>316</v>
      </c>
      <c r="P7" s="7"/>
      <c r="Q7" s="7" t="s">
        <v>375</v>
      </c>
      <c r="R7" s="18">
        <v>0.85</v>
      </c>
      <c r="S7" s="18">
        <v>0.52</v>
      </c>
      <c r="T7" s="18">
        <v>0.6</v>
      </c>
      <c r="U7" s="19">
        <v>3.5</v>
      </c>
      <c r="V7" s="19">
        <v>3</v>
      </c>
    </row>
    <row r="8" spans="2:24" x14ac:dyDescent="0.2">
      <c r="B8" s="522" t="s">
        <v>10</v>
      </c>
      <c r="C8" s="7" t="s">
        <v>317</v>
      </c>
      <c r="D8" s="6">
        <v>42</v>
      </c>
      <c r="E8" s="6">
        <v>44</v>
      </c>
      <c r="F8" s="6">
        <v>42</v>
      </c>
      <c r="G8" s="6">
        <v>36</v>
      </c>
      <c r="H8" s="5"/>
      <c r="I8" s="522" t="s">
        <v>10</v>
      </c>
      <c r="J8" s="7" t="s">
        <v>317</v>
      </c>
      <c r="K8" s="6">
        <v>42</v>
      </c>
      <c r="L8" s="6">
        <v>43</v>
      </c>
      <c r="M8" s="6">
        <v>42</v>
      </c>
      <c r="N8" s="6">
        <v>36</v>
      </c>
      <c r="P8" s="7"/>
      <c r="Q8" s="7" t="s">
        <v>376</v>
      </c>
      <c r="R8" s="18">
        <v>0.83</v>
      </c>
      <c r="S8" s="18">
        <v>0.52</v>
      </c>
      <c r="T8" s="18">
        <v>0.59</v>
      </c>
      <c r="U8" s="19">
        <v>3.4</v>
      </c>
      <c r="V8" s="19">
        <v>3</v>
      </c>
    </row>
    <row r="9" spans="2:24" x14ac:dyDescent="0.2">
      <c r="B9" s="522"/>
      <c r="C9" s="7" t="s">
        <v>318</v>
      </c>
      <c r="D9" s="6">
        <v>640</v>
      </c>
      <c r="E9" s="6">
        <v>795</v>
      </c>
      <c r="F9" s="6">
        <v>679</v>
      </c>
      <c r="G9" s="6">
        <v>401</v>
      </c>
      <c r="H9" s="5"/>
      <c r="I9" s="522"/>
      <c r="J9" s="7" t="s">
        <v>318</v>
      </c>
      <c r="K9" s="6">
        <v>656</v>
      </c>
      <c r="L9" s="6">
        <v>828</v>
      </c>
      <c r="M9" s="6">
        <v>705</v>
      </c>
      <c r="N9" s="6">
        <v>406</v>
      </c>
      <c r="P9" s="7"/>
      <c r="Q9" s="7" t="s">
        <v>377</v>
      </c>
      <c r="R9" s="18">
        <v>0.79</v>
      </c>
      <c r="S9" s="18">
        <v>0.5</v>
      </c>
      <c r="T9" s="18">
        <v>0.56999999999999995</v>
      </c>
      <c r="U9" s="19">
        <v>3.4</v>
      </c>
      <c r="V9" s="19">
        <v>2.9</v>
      </c>
    </row>
    <row r="10" spans="2:24" x14ac:dyDescent="0.2">
      <c r="B10" s="522"/>
      <c r="C10" s="7" t="s">
        <v>153</v>
      </c>
      <c r="D10" s="6">
        <v>42</v>
      </c>
      <c r="E10" s="6">
        <v>44</v>
      </c>
      <c r="F10" s="6">
        <v>42</v>
      </c>
      <c r="G10" s="6">
        <v>36</v>
      </c>
      <c r="H10" s="5"/>
      <c r="I10" s="522"/>
      <c r="J10" s="7" t="s">
        <v>153</v>
      </c>
      <c r="K10" s="6">
        <v>42</v>
      </c>
      <c r="L10" s="6">
        <v>43</v>
      </c>
      <c r="M10" s="6">
        <v>42</v>
      </c>
      <c r="N10" s="6">
        <v>37</v>
      </c>
      <c r="P10" s="7"/>
      <c r="Q10" s="7" t="s">
        <v>378</v>
      </c>
      <c r="R10" s="18">
        <v>0.81</v>
      </c>
      <c r="S10" s="18">
        <v>0.48</v>
      </c>
      <c r="T10" s="18">
        <v>0.56000000000000005</v>
      </c>
      <c r="U10" s="19">
        <v>3.5</v>
      </c>
      <c r="V10" s="19">
        <v>3</v>
      </c>
    </row>
    <row r="11" spans="2:24" x14ac:dyDescent="0.2">
      <c r="B11" s="522"/>
      <c r="C11" s="7" t="s">
        <v>221</v>
      </c>
      <c r="D11" s="6">
        <v>42</v>
      </c>
      <c r="E11" s="6">
        <v>44</v>
      </c>
      <c r="F11" s="6">
        <v>42</v>
      </c>
      <c r="G11" s="6">
        <v>36</v>
      </c>
      <c r="H11" s="5"/>
      <c r="I11" s="522"/>
      <c r="J11" s="7" t="s">
        <v>221</v>
      </c>
      <c r="K11" s="6">
        <v>55</v>
      </c>
      <c r="L11" s="6">
        <v>43</v>
      </c>
      <c r="M11" s="6">
        <v>42</v>
      </c>
      <c r="N11" s="6">
        <v>36</v>
      </c>
      <c r="P11" s="7"/>
      <c r="Q11" s="7" t="s">
        <v>379</v>
      </c>
      <c r="R11" s="18">
        <v>0.72</v>
      </c>
      <c r="S11" s="18">
        <v>0.45</v>
      </c>
      <c r="T11" s="18">
        <v>0.51</v>
      </c>
      <c r="U11" s="19">
        <v>3.5</v>
      </c>
      <c r="V11" s="19">
        <v>3</v>
      </c>
    </row>
    <row r="12" spans="2:24" x14ac:dyDescent="0.2">
      <c r="B12" s="522"/>
      <c r="C12" s="7" t="s">
        <v>211</v>
      </c>
      <c r="D12" s="6">
        <v>166</v>
      </c>
      <c r="E12" s="6">
        <v>44</v>
      </c>
      <c r="F12" s="6">
        <v>42</v>
      </c>
      <c r="G12" s="6">
        <v>36</v>
      </c>
      <c r="H12" s="5"/>
      <c r="I12" s="522"/>
      <c r="J12" s="7" t="s">
        <v>211</v>
      </c>
      <c r="K12" s="6">
        <v>211</v>
      </c>
      <c r="L12" s="6">
        <v>43</v>
      </c>
      <c r="M12" s="6">
        <v>42</v>
      </c>
      <c r="N12" s="6">
        <v>36</v>
      </c>
      <c r="P12" s="7"/>
      <c r="Q12" s="7" t="s">
        <v>380</v>
      </c>
      <c r="R12" s="18">
        <v>0.69</v>
      </c>
      <c r="S12" s="18">
        <v>0.43</v>
      </c>
      <c r="T12" s="18">
        <v>0.49</v>
      </c>
      <c r="U12" s="19">
        <v>3.4</v>
      </c>
      <c r="V12" s="19">
        <v>3</v>
      </c>
    </row>
    <row r="13" spans="2:24" x14ac:dyDescent="0.2">
      <c r="B13" s="522"/>
      <c r="C13" s="7" t="s">
        <v>219</v>
      </c>
      <c r="D13" s="6">
        <v>349</v>
      </c>
      <c r="E13" s="6">
        <v>44</v>
      </c>
      <c r="F13" s="6">
        <v>42</v>
      </c>
      <c r="G13" s="6">
        <v>36</v>
      </c>
      <c r="H13" s="5"/>
      <c r="I13" s="522"/>
      <c r="J13" s="7" t="s">
        <v>219</v>
      </c>
      <c r="K13" s="6">
        <v>379</v>
      </c>
      <c r="L13" s="6">
        <v>43</v>
      </c>
      <c r="M13" s="6">
        <v>42</v>
      </c>
      <c r="N13" s="6">
        <v>36</v>
      </c>
      <c r="P13" s="7"/>
      <c r="Q13" s="7" t="s">
        <v>381</v>
      </c>
      <c r="R13" s="18">
        <v>0.62</v>
      </c>
      <c r="S13" s="18">
        <v>0.39</v>
      </c>
      <c r="T13" s="18">
        <v>0.44</v>
      </c>
      <c r="U13" s="19">
        <v>3.4</v>
      </c>
      <c r="V13" s="19">
        <v>2.9</v>
      </c>
    </row>
    <row r="14" spans="2:24" x14ac:dyDescent="0.2">
      <c r="B14" s="522"/>
      <c r="C14" s="7" t="s">
        <v>207</v>
      </c>
      <c r="D14" s="6">
        <v>470</v>
      </c>
      <c r="E14" s="6">
        <v>44</v>
      </c>
      <c r="F14" s="6">
        <v>42</v>
      </c>
      <c r="G14" s="6">
        <v>36</v>
      </c>
      <c r="H14" s="5"/>
      <c r="I14" s="522"/>
      <c r="J14" s="7" t="s">
        <v>207</v>
      </c>
      <c r="K14" s="6">
        <v>478</v>
      </c>
      <c r="L14" s="6">
        <v>43</v>
      </c>
      <c r="M14" s="6">
        <v>42</v>
      </c>
      <c r="N14" s="6">
        <v>36</v>
      </c>
      <c r="P14" s="7"/>
      <c r="Q14" s="7" t="s">
        <v>382</v>
      </c>
      <c r="R14" s="18">
        <v>0.56000000000000005</v>
      </c>
      <c r="S14" s="18">
        <v>0.4</v>
      </c>
      <c r="T14" s="18">
        <v>0.44</v>
      </c>
      <c r="U14" s="19">
        <v>3.4</v>
      </c>
      <c r="V14" s="19">
        <v>3</v>
      </c>
    </row>
    <row r="15" spans="2:24" x14ac:dyDescent="0.2">
      <c r="B15" s="522"/>
      <c r="C15" s="7" t="s">
        <v>190</v>
      </c>
      <c r="D15" s="6">
        <v>507</v>
      </c>
      <c r="E15" s="6">
        <v>57</v>
      </c>
      <c r="F15" s="6">
        <v>42</v>
      </c>
      <c r="G15" s="6">
        <v>36</v>
      </c>
      <c r="H15" s="5"/>
      <c r="I15" s="522"/>
      <c r="J15" s="7" t="s">
        <v>190</v>
      </c>
      <c r="K15" s="6">
        <v>494</v>
      </c>
      <c r="L15" s="6">
        <v>50</v>
      </c>
      <c r="M15" s="6">
        <v>42</v>
      </c>
      <c r="N15" s="6">
        <v>36</v>
      </c>
      <c r="P15" s="7" t="s">
        <v>383</v>
      </c>
      <c r="Q15" s="7" t="s">
        <v>384</v>
      </c>
      <c r="R15" s="18">
        <v>1</v>
      </c>
      <c r="S15" s="18">
        <v>0.54</v>
      </c>
      <c r="T15" s="18">
        <v>0.66</v>
      </c>
      <c r="U15" s="19">
        <v>6.5</v>
      </c>
      <c r="V15" s="19">
        <v>5.0999999999999996</v>
      </c>
    </row>
    <row r="16" spans="2:24" x14ac:dyDescent="0.2">
      <c r="B16" s="522"/>
      <c r="C16" s="7" t="s">
        <v>197</v>
      </c>
      <c r="D16" s="6">
        <v>461</v>
      </c>
      <c r="E16" s="6">
        <v>140</v>
      </c>
      <c r="F16" s="6">
        <v>42</v>
      </c>
      <c r="G16" s="6">
        <v>36</v>
      </c>
      <c r="H16" s="5"/>
      <c r="I16" s="522"/>
      <c r="J16" s="7" t="s">
        <v>197</v>
      </c>
      <c r="K16" s="6">
        <v>427</v>
      </c>
      <c r="L16" s="6">
        <v>104</v>
      </c>
      <c r="M16" s="6">
        <v>42</v>
      </c>
      <c r="N16" s="6">
        <v>36</v>
      </c>
      <c r="P16" s="7"/>
      <c r="Q16" s="7" t="s">
        <v>385</v>
      </c>
      <c r="R16" s="18">
        <v>0.97</v>
      </c>
      <c r="S16" s="18">
        <v>0.54</v>
      </c>
      <c r="T16" s="18">
        <v>0.63</v>
      </c>
      <c r="U16" s="19">
        <v>6.4</v>
      </c>
      <c r="V16" s="19">
        <v>5</v>
      </c>
    </row>
    <row r="17" spans="2:22" x14ac:dyDescent="0.2">
      <c r="B17" s="522"/>
      <c r="C17" s="7" t="s">
        <v>192</v>
      </c>
      <c r="D17" s="6">
        <v>333</v>
      </c>
      <c r="E17" s="6">
        <v>231</v>
      </c>
      <c r="F17" s="6">
        <v>48</v>
      </c>
      <c r="G17" s="6">
        <v>36</v>
      </c>
      <c r="H17" s="5"/>
      <c r="I17" s="522"/>
      <c r="J17" s="7" t="s">
        <v>192</v>
      </c>
      <c r="K17" s="6">
        <v>281</v>
      </c>
      <c r="L17" s="6">
        <v>172</v>
      </c>
      <c r="M17" s="6">
        <v>42</v>
      </c>
      <c r="N17" s="6">
        <v>36</v>
      </c>
      <c r="P17" s="7"/>
      <c r="Q17" s="7" t="s">
        <v>386</v>
      </c>
      <c r="R17" s="18">
        <v>0.96</v>
      </c>
      <c r="S17" s="18">
        <v>0.53</v>
      </c>
      <c r="T17" s="18">
        <v>0.63</v>
      </c>
      <c r="U17" s="19">
        <v>6.3</v>
      </c>
      <c r="V17" s="19">
        <v>5</v>
      </c>
    </row>
    <row r="18" spans="2:22" x14ac:dyDescent="0.2">
      <c r="B18" s="522"/>
      <c r="C18" s="7" t="s">
        <v>149</v>
      </c>
      <c r="D18" s="6">
        <v>148</v>
      </c>
      <c r="E18" s="6">
        <v>286</v>
      </c>
      <c r="F18" s="6">
        <v>179</v>
      </c>
      <c r="G18" s="6">
        <v>37</v>
      </c>
      <c r="H18" s="5"/>
      <c r="I18" s="522"/>
      <c r="J18" s="7" t="s">
        <v>149</v>
      </c>
      <c r="K18" s="6">
        <v>101</v>
      </c>
      <c r="L18" s="6">
        <v>217</v>
      </c>
      <c r="M18" s="6">
        <v>129</v>
      </c>
      <c r="N18" s="6">
        <v>36</v>
      </c>
      <c r="P18" s="7"/>
      <c r="Q18" s="7" t="s">
        <v>387</v>
      </c>
      <c r="R18" s="18">
        <v>0.93</v>
      </c>
      <c r="S18" s="18">
        <v>0.52</v>
      </c>
      <c r="T18" s="18">
        <v>0.62</v>
      </c>
      <c r="U18" s="19">
        <v>6.2</v>
      </c>
      <c r="V18" s="19">
        <v>4.9000000000000004</v>
      </c>
    </row>
    <row r="19" spans="2:22" x14ac:dyDescent="0.2">
      <c r="B19" s="522"/>
      <c r="C19" s="7" t="s">
        <v>228</v>
      </c>
      <c r="D19" s="6">
        <v>42</v>
      </c>
      <c r="E19" s="6">
        <v>286</v>
      </c>
      <c r="F19" s="6">
        <v>343</v>
      </c>
      <c r="G19" s="6">
        <v>215</v>
      </c>
      <c r="H19" s="5"/>
      <c r="I19" s="522"/>
      <c r="J19" s="7" t="s">
        <v>228</v>
      </c>
      <c r="K19" s="6">
        <v>42</v>
      </c>
      <c r="L19" s="6">
        <v>220</v>
      </c>
      <c r="M19" s="6">
        <v>290</v>
      </c>
      <c r="N19" s="6">
        <v>185</v>
      </c>
      <c r="P19" s="7"/>
      <c r="Q19" s="7" t="s">
        <v>388</v>
      </c>
      <c r="R19" s="18">
        <v>0.9</v>
      </c>
      <c r="S19" s="18">
        <v>0.5</v>
      </c>
      <c r="T19" s="18">
        <v>0.6</v>
      </c>
      <c r="U19" s="19">
        <v>6</v>
      </c>
      <c r="V19" s="19">
        <v>4.8</v>
      </c>
    </row>
    <row r="20" spans="2:22" x14ac:dyDescent="0.2">
      <c r="B20" s="522"/>
      <c r="C20" s="7" t="s">
        <v>233</v>
      </c>
      <c r="D20" s="6">
        <v>42</v>
      </c>
      <c r="E20" s="6">
        <v>233</v>
      </c>
      <c r="F20" s="6">
        <v>445</v>
      </c>
      <c r="G20" s="6">
        <v>435</v>
      </c>
      <c r="H20" s="5"/>
      <c r="I20" s="522"/>
      <c r="J20" s="7" t="s">
        <v>233</v>
      </c>
      <c r="K20" s="6">
        <v>42</v>
      </c>
      <c r="L20" s="6">
        <v>181</v>
      </c>
      <c r="M20" s="6">
        <v>405</v>
      </c>
      <c r="N20" s="6">
        <v>412</v>
      </c>
      <c r="P20" s="7"/>
      <c r="Q20" s="7" t="s">
        <v>389</v>
      </c>
      <c r="R20" s="18">
        <v>0.89</v>
      </c>
      <c r="S20" s="18">
        <v>0.5</v>
      </c>
      <c r="T20" s="18">
        <v>0.59</v>
      </c>
      <c r="U20" s="19">
        <v>5.9</v>
      </c>
      <c r="V20" s="19">
        <v>4.8</v>
      </c>
    </row>
    <row r="21" spans="2:22" x14ac:dyDescent="0.2">
      <c r="B21" s="522"/>
      <c r="C21" s="7" t="s">
        <v>262</v>
      </c>
      <c r="D21" s="6">
        <v>42</v>
      </c>
      <c r="E21" s="6">
        <v>141</v>
      </c>
      <c r="F21" s="6">
        <v>469</v>
      </c>
      <c r="G21" s="6">
        <v>570</v>
      </c>
      <c r="H21" s="5"/>
      <c r="I21" s="522"/>
      <c r="J21" s="7" t="s">
        <v>262</v>
      </c>
      <c r="K21" s="6">
        <v>42</v>
      </c>
      <c r="L21" s="6">
        <v>115</v>
      </c>
      <c r="M21" s="6">
        <v>448</v>
      </c>
      <c r="N21" s="6">
        <v>558</v>
      </c>
      <c r="P21" s="7"/>
      <c r="Q21" s="7" t="s">
        <v>390</v>
      </c>
      <c r="R21" s="18">
        <v>0.93</v>
      </c>
      <c r="S21" s="18">
        <v>0.52</v>
      </c>
      <c r="T21" s="18">
        <v>0.61</v>
      </c>
      <c r="U21" s="19">
        <v>6.5</v>
      </c>
      <c r="V21" s="19">
        <v>5.0999999999999996</v>
      </c>
    </row>
    <row r="22" spans="2:22" x14ac:dyDescent="0.2">
      <c r="B22" s="522"/>
      <c r="C22" s="7" t="s">
        <v>152</v>
      </c>
      <c r="D22" s="6">
        <v>42</v>
      </c>
      <c r="E22" s="6">
        <v>58</v>
      </c>
      <c r="F22" s="6">
        <v>413</v>
      </c>
      <c r="G22" s="6">
        <v>612</v>
      </c>
      <c r="H22" s="5"/>
      <c r="I22" s="522"/>
      <c r="J22" s="7" t="s">
        <v>152</v>
      </c>
      <c r="K22" s="6">
        <v>42</v>
      </c>
      <c r="L22" s="6">
        <v>56</v>
      </c>
      <c r="M22" s="6">
        <v>412</v>
      </c>
      <c r="N22" s="6">
        <v>611</v>
      </c>
      <c r="P22" s="7"/>
      <c r="Q22" s="7" t="s">
        <v>391</v>
      </c>
      <c r="R22" s="18">
        <v>0.86</v>
      </c>
      <c r="S22" s="18">
        <v>0.49</v>
      </c>
      <c r="T22" s="18">
        <v>0.56000000000000005</v>
      </c>
      <c r="U22" s="19">
        <v>6.4</v>
      </c>
      <c r="V22" s="19">
        <v>5</v>
      </c>
    </row>
    <row r="23" spans="2:22" x14ac:dyDescent="0.2">
      <c r="B23" s="522"/>
      <c r="C23" s="7" t="s">
        <v>202</v>
      </c>
      <c r="D23" s="6">
        <v>42</v>
      </c>
      <c r="E23" s="6">
        <v>44</v>
      </c>
      <c r="F23" s="6">
        <v>281</v>
      </c>
      <c r="G23" s="6">
        <v>558</v>
      </c>
      <c r="H23" s="5"/>
      <c r="I23" s="522"/>
      <c r="J23" s="7" t="s">
        <v>202</v>
      </c>
      <c r="K23" s="6">
        <v>42</v>
      </c>
      <c r="L23" s="6">
        <v>43</v>
      </c>
      <c r="M23" s="6">
        <v>301</v>
      </c>
      <c r="N23" s="6">
        <v>569</v>
      </c>
      <c r="P23" s="7"/>
      <c r="Q23" s="7" t="s">
        <v>392</v>
      </c>
      <c r="R23" s="18">
        <v>0.83</v>
      </c>
      <c r="S23" s="18">
        <v>0.48</v>
      </c>
      <c r="T23" s="18">
        <v>0.55000000000000004</v>
      </c>
      <c r="U23" s="19">
        <v>6.3</v>
      </c>
      <c r="V23" s="19">
        <v>5</v>
      </c>
    </row>
    <row r="24" spans="2:22" x14ac:dyDescent="0.2">
      <c r="B24" s="522"/>
      <c r="C24" s="7" t="s">
        <v>195</v>
      </c>
      <c r="D24" s="6">
        <v>42</v>
      </c>
      <c r="E24" s="6">
        <v>44</v>
      </c>
      <c r="F24" s="6">
        <v>112</v>
      </c>
      <c r="G24" s="6">
        <v>412</v>
      </c>
      <c r="H24" s="5"/>
      <c r="I24" s="522"/>
      <c r="J24" s="7" t="s">
        <v>195</v>
      </c>
      <c r="K24" s="6">
        <v>42</v>
      </c>
      <c r="L24" s="6">
        <v>43</v>
      </c>
      <c r="M24" s="6">
        <v>143</v>
      </c>
      <c r="N24" s="6">
        <v>434</v>
      </c>
      <c r="P24" s="7"/>
      <c r="Q24" s="7" t="s">
        <v>393</v>
      </c>
      <c r="R24" s="18">
        <v>0.77</v>
      </c>
      <c r="S24" s="18">
        <v>0.46</v>
      </c>
      <c r="T24" s="18">
        <v>0.52</v>
      </c>
      <c r="U24" s="19">
        <v>6.2</v>
      </c>
      <c r="V24" s="19">
        <v>4.9000000000000004</v>
      </c>
    </row>
    <row r="25" spans="2:22" x14ac:dyDescent="0.2">
      <c r="B25" s="522"/>
      <c r="C25" s="7" t="s">
        <v>254</v>
      </c>
      <c r="D25" s="6">
        <v>42</v>
      </c>
      <c r="E25" s="6">
        <v>44</v>
      </c>
      <c r="F25" s="6">
        <v>42</v>
      </c>
      <c r="G25" s="6">
        <v>185</v>
      </c>
      <c r="H25" s="5"/>
      <c r="I25" s="522"/>
      <c r="J25" s="7" t="s">
        <v>254</v>
      </c>
      <c r="K25" s="6">
        <v>42</v>
      </c>
      <c r="L25" s="6">
        <v>43</v>
      </c>
      <c r="M25" s="6">
        <v>43</v>
      </c>
      <c r="N25" s="6">
        <v>214</v>
      </c>
      <c r="P25" s="7"/>
      <c r="Q25" s="7" t="s">
        <v>394</v>
      </c>
      <c r="R25" s="18">
        <v>0.72</v>
      </c>
      <c r="S25" s="18">
        <v>0.43</v>
      </c>
      <c r="T25" s="18">
        <v>0.48</v>
      </c>
      <c r="U25" s="19">
        <v>6</v>
      </c>
      <c r="V25" s="19">
        <v>4.8</v>
      </c>
    </row>
    <row r="26" spans="2:22" x14ac:dyDescent="0.2">
      <c r="B26" s="8"/>
      <c r="C26" s="9"/>
      <c r="D26" s="5"/>
      <c r="E26" s="5"/>
      <c r="F26" s="5"/>
      <c r="G26" s="5"/>
      <c r="H26" s="5"/>
      <c r="I26" s="8"/>
      <c r="J26" s="9"/>
      <c r="K26" s="5"/>
      <c r="L26" s="5"/>
      <c r="M26" s="5"/>
      <c r="N26" s="5"/>
      <c r="P26" s="7"/>
      <c r="Q26" s="7" t="s">
        <v>395</v>
      </c>
      <c r="R26" s="18">
        <v>0.68</v>
      </c>
      <c r="S26" s="18">
        <v>0.41</v>
      </c>
      <c r="T26" s="18">
        <v>0.45</v>
      </c>
      <c r="U26" s="19">
        <v>5.9</v>
      </c>
      <c r="V26" s="19">
        <v>4.8</v>
      </c>
    </row>
    <row r="27" spans="2:22" x14ac:dyDescent="0.2">
      <c r="B27" s="521" t="s">
        <v>296</v>
      </c>
      <c r="C27" s="521"/>
      <c r="D27" s="521" t="s">
        <v>319</v>
      </c>
      <c r="E27" s="521"/>
      <c r="F27" s="521"/>
      <c r="G27" s="521"/>
      <c r="H27" s="5"/>
      <c r="I27" s="521" t="s">
        <v>296</v>
      </c>
      <c r="J27" s="521"/>
      <c r="K27" s="521" t="s">
        <v>258</v>
      </c>
      <c r="L27" s="521"/>
      <c r="M27" s="521"/>
      <c r="N27" s="521"/>
      <c r="P27" s="7"/>
      <c r="Q27" s="7" t="s">
        <v>396</v>
      </c>
      <c r="R27" s="18">
        <v>0.74</v>
      </c>
      <c r="S27" s="18">
        <v>0.48</v>
      </c>
      <c r="T27" s="18">
        <v>0.55000000000000004</v>
      </c>
      <c r="U27" s="19">
        <v>6.2</v>
      </c>
      <c r="V27" s="19">
        <v>4.9000000000000004</v>
      </c>
    </row>
    <row r="28" spans="2:22" x14ac:dyDescent="0.2">
      <c r="B28" s="521" t="s">
        <v>22</v>
      </c>
      <c r="C28" s="521"/>
      <c r="D28" s="6">
        <v>9</v>
      </c>
      <c r="E28" s="6">
        <v>12</v>
      </c>
      <c r="F28" s="6">
        <v>14</v>
      </c>
      <c r="G28" s="6">
        <v>16</v>
      </c>
      <c r="H28" s="5"/>
      <c r="I28" s="521" t="s">
        <v>22</v>
      </c>
      <c r="J28" s="521"/>
      <c r="K28" s="6">
        <v>9</v>
      </c>
      <c r="L28" s="6">
        <v>12</v>
      </c>
      <c r="M28" s="6">
        <v>14</v>
      </c>
      <c r="N28" s="6">
        <v>16</v>
      </c>
      <c r="P28" s="7"/>
      <c r="Q28" s="7" t="s">
        <v>397</v>
      </c>
      <c r="R28" s="18">
        <v>0.65</v>
      </c>
      <c r="S28" s="18">
        <v>0.44</v>
      </c>
      <c r="T28" s="18">
        <v>0.49</v>
      </c>
      <c r="U28" s="19">
        <v>6.2</v>
      </c>
      <c r="V28" s="19">
        <v>4.9000000000000004</v>
      </c>
    </row>
    <row r="29" spans="2:22" x14ac:dyDescent="0.2">
      <c r="B29" s="521" t="s">
        <v>299</v>
      </c>
      <c r="C29" s="521"/>
      <c r="D29" s="6" t="s">
        <v>320</v>
      </c>
      <c r="E29" s="6" t="s">
        <v>321</v>
      </c>
      <c r="F29" s="6" t="s">
        <v>322</v>
      </c>
      <c r="G29" s="6" t="s">
        <v>323</v>
      </c>
      <c r="H29" s="5"/>
      <c r="I29" s="521" t="s">
        <v>299</v>
      </c>
      <c r="J29" s="521"/>
      <c r="K29" s="6" t="s">
        <v>324</v>
      </c>
      <c r="L29" s="6" t="s">
        <v>325</v>
      </c>
      <c r="M29" s="6" t="s">
        <v>326</v>
      </c>
      <c r="N29" s="6" t="s">
        <v>327</v>
      </c>
      <c r="P29" s="7"/>
      <c r="Q29" s="7" t="s">
        <v>398</v>
      </c>
      <c r="R29" s="18">
        <v>0.57999999999999996</v>
      </c>
      <c r="S29" s="18">
        <v>0.38</v>
      </c>
      <c r="T29" s="18">
        <v>0.42</v>
      </c>
      <c r="U29" s="19">
        <v>6.2</v>
      </c>
      <c r="V29" s="19">
        <v>4.9000000000000004</v>
      </c>
    </row>
    <row r="30" spans="2:22" x14ac:dyDescent="0.2">
      <c r="B30" s="521" t="s">
        <v>308</v>
      </c>
      <c r="C30" s="521"/>
      <c r="D30" s="6" t="s">
        <v>328</v>
      </c>
      <c r="E30" s="6" t="s">
        <v>329</v>
      </c>
      <c r="F30" s="6" t="s">
        <v>330</v>
      </c>
      <c r="G30" s="6" t="s">
        <v>331</v>
      </c>
      <c r="H30" s="5"/>
      <c r="I30" s="521" t="s">
        <v>308</v>
      </c>
      <c r="J30" s="521"/>
      <c r="K30" s="6" t="s">
        <v>332</v>
      </c>
      <c r="L30" s="6" t="s">
        <v>333</v>
      </c>
      <c r="M30" s="6" t="s">
        <v>334</v>
      </c>
      <c r="N30" s="6" t="s">
        <v>335</v>
      </c>
      <c r="P30" s="7" t="s">
        <v>399</v>
      </c>
      <c r="Q30" s="7" t="s">
        <v>400</v>
      </c>
      <c r="R30" s="18">
        <v>0.6</v>
      </c>
      <c r="S30" s="18">
        <v>0.46</v>
      </c>
      <c r="T30" s="18">
        <v>0.49</v>
      </c>
      <c r="U30" s="19">
        <v>2.6</v>
      </c>
      <c r="V30" s="19">
        <v>2.2000000000000002</v>
      </c>
    </row>
    <row r="31" spans="2:22" x14ac:dyDescent="0.2">
      <c r="B31" s="522" t="s">
        <v>10</v>
      </c>
      <c r="C31" s="7" t="s">
        <v>317</v>
      </c>
      <c r="D31" s="6">
        <v>42</v>
      </c>
      <c r="E31" s="6">
        <v>43</v>
      </c>
      <c r="F31" s="6">
        <v>42</v>
      </c>
      <c r="G31" s="6">
        <v>36</v>
      </c>
      <c r="H31" s="5"/>
      <c r="I31" s="522" t="s">
        <v>10</v>
      </c>
      <c r="J31" s="7" t="s">
        <v>317</v>
      </c>
      <c r="K31" s="6">
        <v>41</v>
      </c>
      <c r="L31" s="6">
        <v>43</v>
      </c>
      <c r="M31" s="6">
        <v>43</v>
      </c>
      <c r="N31" s="6">
        <v>37</v>
      </c>
      <c r="P31" s="7" t="s">
        <v>401</v>
      </c>
      <c r="Q31" s="7" t="s">
        <v>402</v>
      </c>
      <c r="R31" s="18">
        <v>0.51</v>
      </c>
      <c r="S31" s="18">
        <v>0.34</v>
      </c>
      <c r="T31" s="18">
        <v>0.39</v>
      </c>
      <c r="U31" s="19">
        <v>2.6</v>
      </c>
      <c r="V31" s="19">
        <v>2.2000000000000002</v>
      </c>
    </row>
    <row r="32" spans="2:22" x14ac:dyDescent="0.2">
      <c r="B32" s="522"/>
      <c r="C32" s="7" t="s">
        <v>318</v>
      </c>
      <c r="D32" s="6">
        <v>654</v>
      </c>
      <c r="E32" s="6">
        <v>843</v>
      </c>
      <c r="F32" s="6">
        <v>722</v>
      </c>
      <c r="G32" s="6">
        <v>419</v>
      </c>
      <c r="H32" s="5"/>
      <c r="I32" s="522"/>
      <c r="J32" s="7" t="s">
        <v>318</v>
      </c>
      <c r="K32" s="6">
        <v>615</v>
      </c>
      <c r="L32" s="6">
        <v>849</v>
      </c>
      <c r="M32" s="6">
        <v>756</v>
      </c>
      <c r="N32" s="6">
        <v>471</v>
      </c>
      <c r="P32" s="4" t="s">
        <v>289</v>
      </c>
      <c r="Q32" s="4" t="s">
        <v>403</v>
      </c>
      <c r="R32" s="4"/>
      <c r="S32" s="4"/>
      <c r="T32" s="4"/>
      <c r="U32" s="4"/>
      <c r="V32" s="4"/>
    </row>
    <row r="33" spans="2:22" x14ac:dyDescent="0.2">
      <c r="B33" s="522"/>
      <c r="C33" s="7" t="s">
        <v>153</v>
      </c>
      <c r="D33" s="6">
        <v>42</v>
      </c>
      <c r="E33" s="6">
        <v>43</v>
      </c>
      <c r="F33" s="6">
        <v>42</v>
      </c>
      <c r="G33" s="6">
        <v>38</v>
      </c>
      <c r="H33" s="5"/>
      <c r="I33" s="522"/>
      <c r="J33" s="7" t="s">
        <v>153</v>
      </c>
      <c r="K33" s="6">
        <v>41</v>
      </c>
      <c r="L33" s="6">
        <v>43</v>
      </c>
      <c r="M33" s="6">
        <v>43</v>
      </c>
      <c r="N33" s="6">
        <v>38</v>
      </c>
      <c r="P33" s="4"/>
      <c r="Q33" s="4" t="s">
        <v>404</v>
      </c>
      <c r="R33" s="4"/>
      <c r="S33" s="4"/>
      <c r="T33" s="4"/>
      <c r="U33" s="4"/>
      <c r="V33" s="4"/>
    </row>
    <row r="34" spans="2:22" x14ac:dyDescent="0.2">
      <c r="B34" s="522"/>
      <c r="C34" s="7" t="s">
        <v>221</v>
      </c>
      <c r="D34" s="6">
        <v>73</v>
      </c>
      <c r="E34" s="6">
        <v>43</v>
      </c>
      <c r="F34" s="6">
        <v>42</v>
      </c>
      <c r="G34" s="6">
        <v>36</v>
      </c>
      <c r="H34" s="5"/>
      <c r="I34" s="522"/>
      <c r="J34" s="7" t="s">
        <v>221</v>
      </c>
      <c r="K34" s="6">
        <v>105</v>
      </c>
      <c r="L34" s="6">
        <v>43</v>
      </c>
      <c r="M34" s="6">
        <v>43</v>
      </c>
      <c r="N34" s="6">
        <v>37</v>
      </c>
    </row>
    <row r="35" spans="2:22" x14ac:dyDescent="0.2">
      <c r="B35" s="522"/>
      <c r="C35" s="7" t="s">
        <v>211</v>
      </c>
      <c r="D35" s="6">
        <v>245</v>
      </c>
      <c r="E35" s="6">
        <v>43</v>
      </c>
      <c r="F35" s="6">
        <v>42</v>
      </c>
      <c r="G35" s="6">
        <v>36</v>
      </c>
      <c r="H35" s="5"/>
      <c r="I35" s="522"/>
      <c r="J35" s="7" t="s">
        <v>211</v>
      </c>
      <c r="K35" s="6">
        <v>300</v>
      </c>
      <c r="L35" s="6">
        <v>43</v>
      </c>
      <c r="M35" s="6">
        <v>43</v>
      </c>
      <c r="N35" s="6">
        <v>37</v>
      </c>
    </row>
    <row r="36" spans="2:22" x14ac:dyDescent="0.2">
      <c r="B36" s="522"/>
      <c r="C36" s="7" t="s">
        <v>219</v>
      </c>
      <c r="D36" s="6">
        <v>406</v>
      </c>
      <c r="E36" s="6">
        <v>43</v>
      </c>
      <c r="F36" s="6">
        <v>42</v>
      </c>
      <c r="G36" s="6">
        <v>36</v>
      </c>
      <c r="H36" s="5"/>
      <c r="I36" s="522"/>
      <c r="J36" s="7" t="s">
        <v>219</v>
      </c>
      <c r="K36" s="6">
        <v>455</v>
      </c>
      <c r="L36" s="6">
        <v>43</v>
      </c>
      <c r="M36" s="6">
        <v>43</v>
      </c>
      <c r="N36" s="6">
        <v>37</v>
      </c>
    </row>
    <row r="37" spans="2:22" x14ac:dyDescent="0.2">
      <c r="B37" s="522"/>
      <c r="C37" s="7" t="s">
        <v>207</v>
      </c>
      <c r="D37" s="6">
        <v>491</v>
      </c>
      <c r="E37" s="6">
        <v>43</v>
      </c>
      <c r="F37" s="6">
        <v>42</v>
      </c>
      <c r="G37" s="6">
        <v>36</v>
      </c>
      <c r="H37" s="5"/>
      <c r="I37" s="522"/>
      <c r="J37" s="7" t="s">
        <v>207</v>
      </c>
      <c r="K37" s="6">
        <v>527</v>
      </c>
      <c r="L37" s="6">
        <v>44</v>
      </c>
      <c r="M37" s="6">
        <v>43</v>
      </c>
      <c r="N37" s="6">
        <v>37</v>
      </c>
    </row>
    <row r="38" spans="2:22" x14ac:dyDescent="0.2">
      <c r="B38" s="522"/>
      <c r="C38" s="7" t="s">
        <v>190</v>
      </c>
      <c r="D38" s="6">
        <v>492</v>
      </c>
      <c r="E38" s="6">
        <v>50</v>
      </c>
      <c r="F38" s="6">
        <v>42</v>
      </c>
      <c r="G38" s="6">
        <v>36</v>
      </c>
      <c r="H38" s="5"/>
      <c r="I38" s="522"/>
      <c r="J38" s="7" t="s">
        <v>190</v>
      </c>
      <c r="K38" s="6">
        <v>512</v>
      </c>
      <c r="L38" s="6">
        <v>71</v>
      </c>
      <c r="M38" s="6">
        <v>43</v>
      </c>
      <c r="N38" s="6">
        <v>37</v>
      </c>
    </row>
    <row r="39" spans="2:22" x14ac:dyDescent="0.2">
      <c r="B39" s="522"/>
      <c r="C39" s="7" t="s">
        <v>197</v>
      </c>
      <c r="D39" s="6">
        <v>409</v>
      </c>
      <c r="E39" s="6">
        <v>93</v>
      </c>
      <c r="F39" s="6">
        <v>42</v>
      </c>
      <c r="G39" s="6">
        <v>36</v>
      </c>
      <c r="H39" s="5"/>
      <c r="I39" s="522"/>
      <c r="J39" s="7" t="s">
        <v>197</v>
      </c>
      <c r="K39" s="6">
        <v>411</v>
      </c>
      <c r="L39" s="6">
        <v>119</v>
      </c>
      <c r="M39" s="6">
        <v>43</v>
      </c>
      <c r="N39" s="6">
        <v>37</v>
      </c>
    </row>
    <row r="40" spans="2:22" x14ac:dyDescent="0.2">
      <c r="B40" s="522"/>
      <c r="C40" s="7" t="s">
        <v>192</v>
      </c>
      <c r="D40" s="6">
        <v>251</v>
      </c>
      <c r="E40" s="6">
        <v>147</v>
      </c>
      <c r="F40" s="6">
        <v>42</v>
      </c>
      <c r="G40" s="6">
        <v>36</v>
      </c>
      <c r="H40" s="5"/>
      <c r="I40" s="522"/>
      <c r="J40" s="7" t="s">
        <v>192</v>
      </c>
      <c r="K40" s="6">
        <v>231</v>
      </c>
      <c r="L40" s="6">
        <v>156</v>
      </c>
      <c r="M40" s="6">
        <v>43</v>
      </c>
      <c r="N40" s="6">
        <v>37</v>
      </c>
    </row>
    <row r="41" spans="2:22" x14ac:dyDescent="0.2">
      <c r="B41" s="522"/>
      <c r="C41" s="7" t="s">
        <v>149</v>
      </c>
      <c r="D41" s="6">
        <v>77</v>
      </c>
      <c r="E41" s="6">
        <v>180</v>
      </c>
      <c r="F41" s="6">
        <v>108</v>
      </c>
      <c r="G41" s="6">
        <v>36</v>
      </c>
      <c r="H41" s="5"/>
      <c r="I41" s="522"/>
      <c r="J41" s="7" t="s">
        <v>149</v>
      </c>
      <c r="K41" s="6">
        <v>57</v>
      </c>
      <c r="L41" s="6">
        <v>166</v>
      </c>
      <c r="M41" s="6">
        <v>113</v>
      </c>
      <c r="N41" s="6">
        <v>37</v>
      </c>
    </row>
    <row r="42" spans="2:22" x14ac:dyDescent="0.2">
      <c r="B42" s="522"/>
      <c r="C42" s="7" t="s">
        <v>228</v>
      </c>
      <c r="D42" s="6">
        <v>42</v>
      </c>
      <c r="E42" s="6">
        <v>180</v>
      </c>
      <c r="F42" s="6">
        <v>259</v>
      </c>
      <c r="G42" s="6">
        <v>173</v>
      </c>
      <c r="H42" s="5"/>
      <c r="I42" s="522"/>
      <c r="J42" s="7" t="s">
        <v>228</v>
      </c>
      <c r="K42" s="6">
        <v>41</v>
      </c>
      <c r="L42" s="6">
        <v>147</v>
      </c>
      <c r="M42" s="6">
        <v>245</v>
      </c>
      <c r="N42" s="6">
        <v>187</v>
      </c>
    </row>
    <row r="43" spans="2:22" x14ac:dyDescent="0.2">
      <c r="B43" s="522"/>
      <c r="C43" s="7" t="s">
        <v>233</v>
      </c>
      <c r="D43" s="6">
        <v>42</v>
      </c>
      <c r="E43" s="6">
        <v>147</v>
      </c>
      <c r="F43" s="6">
        <v>377</v>
      </c>
      <c r="G43" s="6">
        <v>402</v>
      </c>
      <c r="H43" s="5"/>
      <c r="I43" s="522"/>
      <c r="J43" s="7" t="s">
        <v>233</v>
      </c>
      <c r="K43" s="6">
        <v>41</v>
      </c>
      <c r="L43" s="6">
        <v>102</v>
      </c>
      <c r="M43" s="6">
        <v>345</v>
      </c>
      <c r="N43" s="6">
        <v>407</v>
      </c>
    </row>
    <row r="44" spans="2:22" x14ac:dyDescent="0.2">
      <c r="B44" s="522"/>
      <c r="C44" s="7" t="s">
        <v>262</v>
      </c>
      <c r="D44" s="6">
        <v>42</v>
      </c>
      <c r="E44" s="6">
        <v>93</v>
      </c>
      <c r="F44" s="6">
        <v>427</v>
      </c>
      <c r="G44" s="6">
        <v>552</v>
      </c>
      <c r="H44" s="5"/>
      <c r="I44" s="522"/>
      <c r="J44" s="7" t="s">
        <v>262</v>
      </c>
      <c r="K44" s="6">
        <v>41</v>
      </c>
      <c r="L44" s="6">
        <v>58</v>
      </c>
      <c r="M44" s="6">
        <v>381</v>
      </c>
      <c r="N44" s="6">
        <v>550</v>
      </c>
    </row>
    <row r="45" spans="2:22" x14ac:dyDescent="0.2">
      <c r="B45" s="522"/>
      <c r="C45" s="7" t="s">
        <v>152</v>
      </c>
      <c r="D45" s="6">
        <v>42</v>
      </c>
      <c r="E45" s="6">
        <v>50</v>
      </c>
      <c r="F45" s="6">
        <v>400</v>
      </c>
      <c r="G45" s="6">
        <v>609</v>
      </c>
      <c r="H45" s="5"/>
      <c r="I45" s="522"/>
      <c r="J45" s="7" t="s">
        <v>152</v>
      </c>
      <c r="K45" s="6">
        <v>41</v>
      </c>
      <c r="L45" s="6">
        <v>43</v>
      </c>
      <c r="M45" s="6">
        <v>348</v>
      </c>
      <c r="N45" s="6">
        <v>599</v>
      </c>
    </row>
    <row r="46" spans="2:22" x14ac:dyDescent="0.2">
      <c r="B46" s="522"/>
      <c r="C46" s="7" t="s">
        <v>202</v>
      </c>
      <c r="D46" s="6">
        <v>42</v>
      </c>
      <c r="E46" s="6">
        <v>43</v>
      </c>
      <c r="F46" s="6">
        <v>301</v>
      </c>
      <c r="G46" s="6">
        <v>571</v>
      </c>
      <c r="H46" s="5"/>
      <c r="I46" s="522"/>
      <c r="J46" s="7" t="s">
        <v>202</v>
      </c>
      <c r="K46" s="6">
        <v>41</v>
      </c>
      <c r="L46" s="6">
        <v>43</v>
      </c>
      <c r="M46" s="6">
        <v>251</v>
      </c>
      <c r="N46" s="6">
        <v>555</v>
      </c>
    </row>
    <row r="47" spans="2:22" x14ac:dyDescent="0.2">
      <c r="B47" s="522"/>
      <c r="C47" s="7" t="s">
        <v>195</v>
      </c>
      <c r="D47" s="6">
        <v>42</v>
      </c>
      <c r="E47" s="6">
        <v>43</v>
      </c>
      <c r="F47" s="6">
        <v>152</v>
      </c>
      <c r="G47" s="6">
        <v>440</v>
      </c>
      <c r="H47" s="5"/>
      <c r="I47" s="522"/>
      <c r="J47" s="7" t="s">
        <v>195</v>
      </c>
      <c r="K47" s="6">
        <v>41</v>
      </c>
      <c r="L47" s="6">
        <v>43</v>
      </c>
      <c r="M47" s="6">
        <v>119</v>
      </c>
      <c r="N47" s="6">
        <v>418</v>
      </c>
    </row>
    <row r="48" spans="2:22" x14ac:dyDescent="0.2">
      <c r="B48" s="522"/>
      <c r="C48" s="7" t="s">
        <v>254</v>
      </c>
      <c r="D48" s="6">
        <v>42</v>
      </c>
      <c r="E48" s="6">
        <v>43</v>
      </c>
      <c r="F48" s="6">
        <v>44</v>
      </c>
      <c r="G48" s="6">
        <v>223</v>
      </c>
      <c r="H48" s="5"/>
      <c r="I48" s="522"/>
      <c r="J48" s="7" t="s">
        <v>254</v>
      </c>
      <c r="K48" s="6">
        <v>41</v>
      </c>
      <c r="L48" s="6">
        <v>43</v>
      </c>
      <c r="M48" s="6">
        <v>43</v>
      </c>
      <c r="N48" s="6">
        <v>200</v>
      </c>
    </row>
    <row r="49" spans="2:14" x14ac:dyDescent="0.2">
      <c r="B49" s="8"/>
      <c r="C49" s="9"/>
      <c r="D49" s="5"/>
      <c r="E49" s="5"/>
      <c r="F49" s="5"/>
      <c r="G49" s="5"/>
      <c r="H49" s="5"/>
      <c r="I49" s="8"/>
      <c r="J49" s="9"/>
      <c r="K49" s="5"/>
      <c r="L49" s="5"/>
      <c r="M49" s="5"/>
      <c r="N49" s="5"/>
    </row>
    <row r="50" spans="2:14" x14ac:dyDescent="0.2">
      <c r="B50" s="521" t="s">
        <v>296</v>
      </c>
      <c r="C50" s="523"/>
      <c r="D50" s="521" t="s">
        <v>336</v>
      </c>
      <c r="E50" s="521"/>
      <c r="F50" s="521"/>
      <c r="G50" s="521"/>
      <c r="H50" s="5"/>
      <c r="I50" s="521" t="s">
        <v>296</v>
      </c>
      <c r="J50" s="523"/>
      <c r="K50" s="521" t="s">
        <v>337</v>
      </c>
      <c r="L50" s="521"/>
      <c r="M50" s="521"/>
      <c r="N50" s="521"/>
    </row>
    <row r="51" spans="2:14" x14ac:dyDescent="0.2">
      <c r="B51" s="521" t="s">
        <v>22</v>
      </c>
      <c r="C51" s="523"/>
      <c r="D51" s="6">
        <v>9</v>
      </c>
      <c r="E51" s="6">
        <v>12</v>
      </c>
      <c r="F51" s="6">
        <v>14</v>
      </c>
      <c r="G51" s="6">
        <v>16</v>
      </c>
      <c r="H51" s="5"/>
      <c r="I51" s="521" t="s">
        <v>22</v>
      </c>
      <c r="J51" s="523"/>
      <c r="K51" s="6">
        <v>9</v>
      </c>
      <c r="L51" s="6">
        <v>12</v>
      </c>
      <c r="M51" s="6">
        <v>14</v>
      </c>
      <c r="N51" s="6">
        <v>16</v>
      </c>
    </row>
    <row r="52" spans="2:14" x14ac:dyDescent="0.2">
      <c r="B52" s="521" t="s">
        <v>299</v>
      </c>
      <c r="C52" s="523"/>
      <c r="D52" s="6" t="s">
        <v>338</v>
      </c>
      <c r="E52" s="6" t="s">
        <v>325</v>
      </c>
      <c r="F52" s="6" t="s">
        <v>339</v>
      </c>
      <c r="G52" s="6" t="s">
        <v>340</v>
      </c>
      <c r="H52" s="5"/>
      <c r="I52" s="521" t="s">
        <v>299</v>
      </c>
      <c r="J52" s="523"/>
      <c r="K52" s="6" t="s">
        <v>341</v>
      </c>
      <c r="L52" s="6" t="s">
        <v>342</v>
      </c>
      <c r="M52" s="6" t="s">
        <v>343</v>
      </c>
      <c r="N52" s="6" t="s">
        <v>338</v>
      </c>
    </row>
    <row r="53" spans="2:14" x14ac:dyDescent="0.2">
      <c r="B53" s="521" t="s">
        <v>308</v>
      </c>
      <c r="C53" s="523"/>
      <c r="D53" s="6" t="s">
        <v>344</v>
      </c>
      <c r="E53" s="6" t="s">
        <v>345</v>
      </c>
      <c r="F53" s="6" t="s">
        <v>346</v>
      </c>
      <c r="G53" s="6" t="s">
        <v>347</v>
      </c>
      <c r="H53" s="5"/>
      <c r="I53" s="521" t="s">
        <v>308</v>
      </c>
      <c r="J53" s="523"/>
      <c r="K53" s="6" t="s">
        <v>348</v>
      </c>
      <c r="L53" s="6" t="s">
        <v>349</v>
      </c>
      <c r="M53" s="6" t="s">
        <v>350</v>
      </c>
      <c r="N53" s="6" t="s">
        <v>351</v>
      </c>
    </row>
    <row r="54" spans="2:14" x14ac:dyDescent="0.2">
      <c r="B54" s="522" t="s">
        <v>10</v>
      </c>
      <c r="C54" s="10" t="s">
        <v>317</v>
      </c>
      <c r="D54" s="6">
        <v>40</v>
      </c>
      <c r="E54" s="6">
        <v>43</v>
      </c>
      <c r="F54" s="6">
        <v>43</v>
      </c>
      <c r="G54" s="6">
        <v>40</v>
      </c>
      <c r="H54" s="5"/>
      <c r="I54" s="522" t="s">
        <v>10</v>
      </c>
      <c r="J54" s="10" t="s">
        <v>317</v>
      </c>
      <c r="K54" s="6">
        <v>40</v>
      </c>
      <c r="L54" s="6">
        <v>43</v>
      </c>
      <c r="M54" s="6">
        <v>43</v>
      </c>
      <c r="N54" s="6">
        <v>40</v>
      </c>
    </row>
    <row r="55" spans="2:14" x14ac:dyDescent="0.2">
      <c r="B55" s="522"/>
      <c r="C55" s="10" t="s">
        <v>318</v>
      </c>
      <c r="D55" s="6">
        <v>563</v>
      </c>
      <c r="E55" s="6">
        <v>850</v>
      </c>
      <c r="F55" s="6">
        <v>790</v>
      </c>
      <c r="G55" s="6">
        <v>533</v>
      </c>
      <c r="H55" s="5"/>
      <c r="I55" s="522"/>
      <c r="J55" s="10" t="s">
        <v>318</v>
      </c>
      <c r="K55" s="6">
        <v>528</v>
      </c>
      <c r="L55" s="6">
        <v>869</v>
      </c>
      <c r="M55" s="6">
        <v>823</v>
      </c>
      <c r="N55" s="6">
        <v>562</v>
      </c>
    </row>
    <row r="56" spans="2:14" x14ac:dyDescent="0.2">
      <c r="B56" s="522"/>
      <c r="C56" s="10" t="s">
        <v>153</v>
      </c>
      <c r="D56" s="6">
        <v>40</v>
      </c>
      <c r="E56" s="6">
        <v>43</v>
      </c>
      <c r="F56" s="6">
        <v>43</v>
      </c>
      <c r="G56" s="6">
        <v>40</v>
      </c>
      <c r="H56" s="5"/>
      <c r="I56" s="522"/>
      <c r="J56" s="10" t="s">
        <v>153</v>
      </c>
      <c r="K56" s="6">
        <v>48</v>
      </c>
      <c r="L56" s="6">
        <v>43</v>
      </c>
      <c r="M56" s="6">
        <v>43</v>
      </c>
      <c r="N56" s="6">
        <v>45</v>
      </c>
    </row>
    <row r="57" spans="2:14" x14ac:dyDescent="0.2">
      <c r="B57" s="522"/>
      <c r="C57" s="10" t="s">
        <v>221</v>
      </c>
      <c r="D57" s="6">
        <v>150</v>
      </c>
      <c r="E57" s="6">
        <v>43</v>
      </c>
      <c r="F57" s="6">
        <v>43</v>
      </c>
      <c r="G57" s="6">
        <v>40</v>
      </c>
      <c r="H57" s="5"/>
      <c r="I57" s="522"/>
      <c r="J57" s="10" t="s">
        <v>221</v>
      </c>
      <c r="K57" s="6">
        <v>234</v>
      </c>
      <c r="L57" s="6">
        <v>43</v>
      </c>
      <c r="M57" s="6">
        <v>43</v>
      </c>
      <c r="N57" s="6">
        <v>40</v>
      </c>
    </row>
    <row r="58" spans="2:14" x14ac:dyDescent="0.2">
      <c r="B58" s="522"/>
      <c r="C58" s="10" t="s">
        <v>211</v>
      </c>
      <c r="D58" s="6">
        <v>359</v>
      </c>
      <c r="E58" s="6">
        <v>43</v>
      </c>
      <c r="F58" s="6">
        <v>43</v>
      </c>
      <c r="G58" s="6">
        <v>40</v>
      </c>
      <c r="H58" s="5"/>
      <c r="I58" s="522"/>
      <c r="J58" s="10" t="s">
        <v>211</v>
      </c>
      <c r="K58" s="6">
        <v>434</v>
      </c>
      <c r="L58" s="6">
        <v>45</v>
      </c>
      <c r="M58" s="6">
        <v>43</v>
      </c>
      <c r="N58" s="6">
        <v>40</v>
      </c>
    </row>
    <row r="59" spans="2:14" x14ac:dyDescent="0.2">
      <c r="B59" s="522"/>
      <c r="C59" s="10" t="s">
        <v>219</v>
      </c>
      <c r="D59" s="6">
        <v>506</v>
      </c>
      <c r="E59" s="6">
        <v>43</v>
      </c>
      <c r="F59" s="6">
        <v>43</v>
      </c>
      <c r="G59" s="6">
        <v>40</v>
      </c>
      <c r="H59" s="5"/>
      <c r="I59" s="522"/>
      <c r="J59" s="10" t="s">
        <v>219</v>
      </c>
      <c r="K59" s="6">
        <v>551</v>
      </c>
      <c r="L59" s="6">
        <v>64</v>
      </c>
      <c r="M59" s="6">
        <v>43</v>
      </c>
      <c r="N59" s="6">
        <v>40</v>
      </c>
    </row>
    <row r="60" spans="2:14" x14ac:dyDescent="0.2">
      <c r="B60" s="522"/>
      <c r="C60" s="10" t="s">
        <v>207</v>
      </c>
      <c r="D60" s="6">
        <v>563</v>
      </c>
      <c r="E60" s="6">
        <v>66</v>
      </c>
      <c r="F60" s="6">
        <v>43</v>
      </c>
      <c r="G60" s="6">
        <v>40</v>
      </c>
      <c r="H60" s="5"/>
      <c r="I60" s="522"/>
      <c r="J60" s="10" t="s">
        <v>207</v>
      </c>
      <c r="K60" s="6">
        <v>577</v>
      </c>
      <c r="L60" s="6">
        <v>90</v>
      </c>
      <c r="M60" s="6">
        <v>43</v>
      </c>
      <c r="N60" s="6">
        <v>40</v>
      </c>
    </row>
    <row r="61" spans="2:14" x14ac:dyDescent="0.2">
      <c r="B61" s="522"/>
      <c r="C61" s="10" t="s">
        <v>190</v>
      </c>
      <c r="D61" s="6">
        <v>530</v>
      </c>
      <c r="E61" s="6">
        <v>113</v>
      </c>
      <c r="F61" s="6">
        <v>43</v>
      </c>
      <c r="G61" s="6">
        <v>40</v>
      </c>
      <c r="H61" s="5"/>
      <c r="I61" s="522"/>
      <c r="J61" s="10" t="s">
        <v>190</v>
      </c>
      <c r="K61" s="6">
        <v>511</v>
      </c>
      <c r="L61" s="6">
        <v>107</v>
      </c>
      <c r="M61" s="6">
        <v>43</v>
      </c>
      <c r="N61" s="6">
        <v>40</v>
      </c>
    </row>
    <row r="62" spans="2:14" x14ac:dyDescent="0.2">
      <c r="B62" s="522"/>
      <c r="C62" s="10" t="s">
        <v>197</v>
      </c>
      <c r="D62" s="6">
        <v>407</v>
      </c>
      <c r="E62" s="6">
        <v>152</v>
      </c>
      <c r="F62" s="6">
        <v>43</v>
      </c>
      <c r="G62" s="6">
        <v>40</v>
      </c>
      <c r="H62" s="5"/>
      <c r="I62" s="522"/>
      <c r="J62" s="10" t="s">
        <v>197</v>
      </c>
      <c r="K62" s="6">
        <v>355</v>
      </c>
      <c r="L62" s="6">
        <v>108</v>
      </c>
      <c r="M62" s="6">
        <v>43</v>
      </c>
      <c r="N62" s="6">
        <v>40</v>
      </c>
    </row>
    <row r="63" spans="2:14" x14ac:dyDescent="0.2">
      <c r="B63" s="522"/>
      <c r="C63" s="10" t="s">
        <v>192</v>
      </c>
      <c r="D63" s="6">
        <v>207</v>
      </c>
      <c r="E63" s="6">
        <v>166</v>
      </c>
      <c r="F63" s="6">
        <v>44</v>
      </c>
      <c r="G63" s="6">
        <v>40</v>
      </c>
      <c r="H63" s="5"/>
      <c r="I63" s="522"/>
      <c r="J63" s="10" t="s">
        <v>192</v>
      </c>
      <c r="K63" s="6">
        <v>137</v>
      </c>
      <c r="L63" s="6">
        <v>92</v>
      </c>
      <c r="M63" s="6">
        <v>43</v>
      </c>
      <c r="N63" s="6">
        <v>40</v>
      </c>
    </row>
    <row r="64" spans="2:14" x14ac:dyDescent="0.2">
      <c r="B64" s="522"/>
      <c r="C64" s="10" t="s">
        <v>149</v>
      </c>
      <c r="D64" s="6">
        <v>43</v>
      </c>
      <c r="E64" s="6">
        <v>149</v>
      </c>
      <c r="F64" s="6">
        <v>116</v>
      </c>
      <c r="G64" s="6">
        <v>40</v>
      </c>
      <c r="H64" s="5"/>
      <c r="I64" s="522"/>
      <c r="J64" s="10" t="s">
        <v>149</v>
      </c>
      <c r="K64" s="6">
        <v>40</v>
      </c>
      <c r="L64" s="6">
        <v>66</v>
      </c>
      <c r="M64" s="6">
        <v>57</v>
      </c>
      <c r="N64" s="6">
        <v>40</v>
      </c>
    </row>
    <row r="65" spans="2:14" x14ac:dyDescent="0.2">
      <c r="B65" s="522"/>
      <c r="C65" s="10" t="s">
        <v>228</v>
      </c>
      <c r="D65" s="6">
        <v>40</v>
      </c>
      <c r="E65" s="6">
        <v>95</v>
      </c>
      <c r="F65" s="6">
        <v>224</v>
      </c>
      <c r="G65" s="6">
        <v>198</v>
      </c>
      <c r="H65" s="5"/>
      <c r="I65" s="522"/>
      <c r="J65" s="10" t="s">
        <v>228</v>
      </c>
      <c r="K65" s="6">
        <v>40</v>
      </c>
      <c r="L65" s="6">
        <v>47</v>
      </c>
      <c r="M65" s="6">
        <v>127</v>
      </c>
      <c r="N65" s="6">
        <v>142</v>
      </c>
    </row>
    <row r="66" spans="2:14" x14ac:dyDescent="0.2">
      <c r="B66" s="522"/>
      <c r="C66" s="10" t="s">
        <v>233</v>
      </c>
      <c r="D66" s="6">
        <v>40</v>
      </c>
      <c r="E66" s="6">
        <v>62</v>
      </c>
      <c r="F66" s="6">
        <v>300</v>
      </c>
      <c r="G66" s="6">
        <v>407</v>
      </c>
      <c r="H66" s="5"/>
      <c r="I66" s="522"/>
      <c r="J66" s="10" t="s">
        <v>233</v>
      </c>
      <c r="K66" s="6">
        <v>40</v>
      </c>
      <c r="L66" s="6">
        <v>43</v>
      </c>
      <c r="M66" s="6">
        <v>204</v>
      </c>
      <c r="N66" s="6">
        <v>352</v>
      </c>
    </row>
    <row r="67" spans="2:14" x14ac:dyDescent="0.2">
      <c r="B67" s="522"/>
      <c r="C67" s="10" t="s">
        <v>262</v>
      </c>
      <c r="D67" s="6">
        <v>40</v>
      </c>
      <c r="E67" s="6">
        <v>43</v>
      </c>
      <c r="F67" s="6">
        <v>320</v>
      </c>
      <c r="G67" s="6">
        <v>538</v>
      </c>
      <c r="H67" s="5"/>
      <c r="I67" s="522"/>
      <c r="J67" s="10" t="s">
        <v>262</v>
      </c>
      <c r="K67" s="6">
        <v>40</v>
      </c>
      <c r="L67" s="6">
        <v>43</v>
      </c>
      <c r="M67" s="6">
        <v>248</v>
      </c>
      <c r="N67" s="6">
        <v>502</v>
      </c>
    </row>
    <row r="68" spans="2:14" x14ac:dyDescent="0.2">
      <c r="B68" s="522"/>
      <c r="C68" s="10" t="s">
        <v>152</v>
      </c>
      <c r="D68" s="6">
        <v>40</v>
      </c>
      <c r="E68" s="6">
        <v>43</v>
      </c>
      <c r="F68" s="6">
        <v>280</v>
      </c>
      <c r="G68" s="6">
        <v>578</v>
      </c>
      <c r="H68" s="5"/>
      <c r="I68" s="522"/>
      <c r="J68" s="10" t="s">
        <v>152</v>
      </c>
      <c r="K68" s="6">
        <v>40</v>
      </c>
      <c r="L68" s="6">
        <v>43</v>
      </c>
      <c r="M68" s="6">
        <v>244</v>
      </c>
      <c r="N68" s="6">
        <v>563</v>
      </c>
    </row>
    <row r="69" spans="2:14" x14ac:dyDescent="0.2">
      <c r="B69" s="522"/>
      <c r="C69" s="10" t="s">
        <v>202</v>
      </c>
      <c r="D69" s="6">
        <v>40</v>
      </c>
      <c r="E69" s="6">
        <v>43</v>
      </c>
      <c r="F69" s="6">
        <v>190</v>
      </c>
      <c r="G69" s="6">
        <v>527</v>
      </c>
      <c r="H69" s="5"/>
      <c r="I69" s="522"/>
      <c r="J69" s="10" t="s">
        <v>202</v>
      </c>
      <c r="K69" s="6">
        <v>40</v>
      </c>
      <c r="L69" s="6">
        <v>43</v>
      </c>
      <c r="M69" s="6">
        <v>229</v>
      </c>
      <c r="N69" s="6">
        <v>533</v>
      </c>
    </row>
    <row r="70" spans="2:14" x14ac:dyDescent="0.2">
      <c r="B70" s="522"/>
      <c r="C70" s="10" t="s">
        <v>195</v>
      </c>
      <c r="D70" s="6">
        <v>40</v>
      </c>
      <c r="E70" s="6">
        <v>43</v>
      </c>
      <c r="F70" s="6">
        <v>84</v>
      </c>
      <c r="G70" s="6">
        <v>384</v>
      </c>
      <c r="H70" s="5"/>
      <c r="I70" s="522"/>
      <c r="J70" s="10" t="s">
        <v>195</v>
      </c>
      <c r="K70" s="6">
        <v>40</v>
      </c>
      <c r="L70" s="6">
        <v>43</v>
      </c>
      <c r="M70" s="6">
        <v>115</v>
      </c>
      <c r="N70" s="6">
        <v>413</v>
      </c>
    </row>
    <row r="71" spans="2:14" x14ac:dyDescent="0.2">
      <c r="B71" s="522"/>
      <c r="C71" s="10" t="s">
        <v>254</v>
      </c>
      <c r="D71" s="6">
        <v>40</v>
      </c>
      <c r="E71" s="6">
        <v>43</v>
      </c>
      <c r="F71" s="6">
        <v>43</v>
      </c>
      <c r="G71" s="6">
        <v>170</v>
      </c>
      <c r="H71" s="5"/>
      <c r="I71" s="522"/>
      <c r="J71" s="10" t="s">
        <v>254</v>
      </c>
      <c r="K71" s="6">
        <v>40</v>
      </c>
      <c r="L71" s="6">
        <v>43</v>
      </c>
      <c r="M71" s="6">
        <v>50</v>
      </c>
      <c r="N71" s="6">
        <v>215</v>
      </c>
    </row>
    <row r="72" spans="2:14" x14ac:dyDescent="0.2">
      <c r="B72" s="4"/>
      <c r="C72" s="4"/>
      <c r="D72" s="4"/>
      <c r="E72" s="4"/>
      <c r="F72" s="4"/>
      <c r="G72" s="4"/>
      <c r="H72" s="4"/>
      <c r="I72" s="4"/>
      <c r="J72" s="4"/>
      <c r="K72" s="4"/>
      <c r="L72" s="4"/>
      <c r="M72" s="4"/>
      <c r="N72" s="4"/>
    </row>
    <row r="73" spans="2:14" x14ac:dyDescent="0.2">
      <c r="B73" s="4"/>
      <c r="C73" s="4"/>
      <c r="D73" s="4"/>
      <c r="E73" s="4"/>
      <c r="F73" s="4"/>
      <c r="G73" s="4"/>
      <c r="H73" s="4"/>
      <c r="I73" s="4"/>
      <c r="J73" s="4"/>
      <c r="K73" s="4"/>
      <c r="L73" s="4"/>
      <c r="M73" s="4"/>
      <c r="N73" s="4"/>
    </row>
    <row r="74" spans="2:14" x14ac:dyDescent="0.2">
      <c r="B74" s="4"/>
      <c r="C74" s="4"/>
      <c r="D74" s="4"/>
      <c r="E74" s="4"/>
      <c r="F74" s="4"/>
      <c r="G74" s="4"/>
      <c r="H74" s="4"/>
      <c r="I74" s="4"/>
      <c r="J74" s="4"/>
      <c r="K74" s="4"/>
      <c r="L74" s="4"/>
      <c r="M74" s="4"/>
      <c r="N74" s="4"/>
    </row>
    <row r="75" spans="2:14" x14ac:dyDescent="0.2">
      <c r="B75" s="4"/>
      <c r="C75" s="4"/>
      <c r="D75" s="4"/>
      <c r="E75" s="4"/>
      <c r="F75" s="4"/>
      <c r="G75" s="4"/>
      <c r="H75" s="4"/>
      <c r="I75" s="4"/>
      <c r="J75" s="4"/>
      <c r="K75" s="4"/>
      <c r="L75" s="4"/>
      <c r="M75" s="4"/>
      <c r="N75" s="4"/>
    </row>
    <row r="76" spans="2:14" x14ac:dyDescent="0.2">
      <c r="B76" s="4"/>
      <c r="C76" s="4"/>
      <c r="D76" s="4"/>
      <c r="E76" s="4"/>
      <c r="F76" s="4"/>
      <c r="G76" s="4"/>
      <c r="H76" s="4"/>
      <c r="I76" s="4"/>
      <c r="J76" s="11"/>
      <c r="K76" s="4"/>
      <c r="L76" s="4"/>
      <c r="M76" s="4"/>
      <c r="N76" s="4"/>
    </row>
    <row r="77" spans="2:14" x14ac:dyDescent="0.2">
      <c r="B77" s="4"/>
      <c r="C77" s="4"/>
      <c r="D77" s="4"/>
      <c r="E77" s="4"/>
      <c r="F77" s="4"/>
      <c r="G77" s="4"/>
      <c r="H77" s="4"/>
      <c r="I77" s="4"/>
      <c r="J77" s="11"/>
      <c r="K77" s="4"/>
      <c r="L77" s="4"/>
      <c r="M77" s="4"/>
      <c r="N77" s="4"/>
    </row>
  </sheetData>
  <mergeCells count="39">
    <mergeCell ref="B53:C53"/>
    <mergeCell ref="I53:J53"/>
    <mergeCell ref="B54:B71"/>
    <mergeCell ref="I54:I71"/>
    <mergeCell ref="K50:N50"/>
    <mergeCell ref="B51:C51"/>
    <mergeCell ref="I51:J51"/>
    <mergeCell ref="B52:C52"/>
    <mergeCell ref="I52:J52"/>
    <mergeCell ref="B30:C30"/>
    <mergeCell ref="I30:J30"/>
    <mergeCell ref="B31:B48"/>
    <mergeCell ref="I31:I48"/>
    <mergeCell ref="B50:C50"/>
    <mergeCell ref="D50:G50"/>
    <mergeCell ref="I50:J50"/>
    <mergeCell ref="B8:B25"/>
    <mergeCell ref="I8:I25"/>
    <mergeCell ref="B27:C27"/>
    <mergeCell ref="D27:G27"/>
    <mergeCell ref="I27:J27"/>
    <mergeCell ref="K27:N27"/>
    <mergeCell ref="B28:C28"/>
    <mergeCell ref="I28:J28"/>
    <mergeCell ref="B29:C29"/>
    <mergeCell ref="I29:J29"/>
    <mergeCell ref="U4:V4"/>
    <mergeCell ref="B6:C6"/>
    <mergeCell ref="I6:J6"/>
    <mergeCell ref="B7:C7"/>
    <mergeCell ref="I7:J7"/>
    <mergeCell ref="B4:C4"/>
    <mergeCell ref="D4:G4"/>
    <mergeCell ref="I4:J4"/>
    <mergeCell ref="K4:N4"/>
    <mergeCell ref="B5:C5"/>
    <mergeCell ref="I5:J5"/>
    <mergeCell ref="P4:Q5"/>
    <mergeCell ref="R4:T4"/>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0897F-FF3A-449F-9B79-6660EC134821}">
  <dimension ref="B3:I34"/>
  <sheetViews>
    <sheetView zoomScaleNormal="100" workbookViewId="0">
      <selection activeCell="E9" sqref="E9"/>
    </sheetView>
  </sheetViews>
  <sheetFormatPr defaultColWidth="9" defaultRowHeight="13" x14ac:dyDescent="0.2"/>
  <cols>
    <col min="1" max="16384" width="9" style="138"/>
  </cols>
  <sheetData>
    <row r="3" spans="2:9" x14ac:dyDescent="0.2">
      <c r="B3" s="138" t="s">
        <v>491</v>
      </c>
    </row>
    <row r="5" spans="2:9" x14ac:dyDescent="0.2">
      <c r="B5" s="524" t="s">
        <v>478</v>
      </c>
      <c r="C5" s="524"/>
      <c r="D5" s="524" t="s">
        <v>479</v>
      </c>
      <c r="E5" s="524" t="s">
        <v>477</v>
      </c>
      <c r="F5" s="524"/>
      <c r="G5" s="524"/>
      <c r="H5" s="524"/>
      <c r="I5" s="524"/>
    </row>
    <row r="6" spans="2:9" x14ac:dyDescent="0.2">
      <c r="B6" s="524"/>
      <c r="C6" s="524"/>
      <c r="D6" s="524"/>
      <c r="E6" s="140">
        <v>2</v>
      </c>
      <c r="F6" s="140">
        <v>4</v>
      </c>
      <c r="G6" s="140">
        <v>6</v>
      </c>
      <c r="H6" s="140">
        <v>8</v>
      </c>
      <c r="I6" s="140">
        <v>10</v>
      </c>
    </row>
    <row r="7" spans="2:9" x14ac:dyDescent="0.2">
      <c r="B7" s="524" t="s">
        <v>480</v>
      </c>
      <c r="C7" s="524"/>
      <c r="D7" s="141" t="s">
        <v>4</v>
      </c>
      <c r="E7" s="142">
        <v>7.0000000000000007E-2</v>
      </c>
      <c r="F7" s="142">
        <v>0.16</v>
      </c>
      <c r="G7" s="142">
        <v>0.25</v>
      </c>
      <c r="H7" s="142">
        <v>0.35</v>
      </c>
      <c r="I7" s="142">
        <v>0.46</v>
      </c>
    </row>
    <row r="8" spans="2:9" x14ac:dyDescent="0.2">
      <c r="B8" s="524"/>
      <c r="C8" s="524"/>
      <c r="D8" s="141" t="s">
        <v>426</v>
      </c>
      <c r="E8" s="142">
        <v>1.42</v>
      </c>
      <c r="F8" s="142">
        <v>2</v>
      </c>
      <c r="G8" s="142">
        <v>2.4</v>
      </c>
      <c r="H8" s="142">
        <v>2.7</v>
      </c>
      <c r="I8" s="142">
        <v>3</v>
      </c>
    </row>
    <row r="9" spans="2:9" x14ac:dyDescent="0.2">
      <c r="B9" s="524"/>
      <c r="C9" s="524"/>
      <c r="D9" s="141" t="s">
        <v>427</v>
      </c>
      <c r="E9" s="142">
        <v>5.0999999999999996</v>
      </c>
      <c r="F9" s="142">
        <v>7</v>
      </c>
      <c r="G9" s="142">
        <v>8.4</v>
      </c>
      <c r="H9" s="142">
        <v>9.6</v>
      </c>
      <c r="I9" s="142">
        <v>10.5</v>
      </c>
    </row>
    <row r="10" spans="2:9" x14ac:dyDescent="0.2">
      <c r="B10" s="524" t="s">
        <v>483</v>
      </c>
      <c r="C10" s="524"/>
      <c r="D10" s="141" t="s">
        <v>4</v>
      </c>
      <c r="E10" s="142" t="s">
        <v>450</v>
      </c>
      <c r="F10" s="142">
        <v>2.1000000000000001E-2</v>
      </c>
      <c r="G10" s="142">
        <v>3.9E-2</v>
      </c>
      <c r="H10" s="142">
        <v>5.8999999999999997E-2</v>
      </c>
      <c r="I10" s="142">
        <v>7.6999999999999999E-2</v>
      </c>
    </row>
    <row r="11" spans="2:9" x14ac:dyDescent="0.2">
      <c r="B11" s="524"/>
      <c r="C11" s="524"/>
      <c r="D11" s="141" t="s">
        <v>426</v>
      </c>
      <c r="E11" s="142">
        <v>5.7000000000000002E-2</v>
      </c>
      <c r="F11" s="142">
        <v>0.11</v>
      </c>
      <c r="G11" s="142">
        <v>0.16</v>
      </c>
      <c r="H11" s="142">
        <v>0.21</v>
      </c>
      <c r="I11" s="142">
        <v>0.26</v>
      </c>
    </row>
    <row r="12" spans="2:9" x14ac:dyDescent="0.2">
      <c r="B12" s="524"/>
      <c r="C12" s="524"/>
      <c r="D12" s="141" t="s">
        <v>427</v>
      </c>
      <c r="E12" s="142">
        <v>7.8E-2</v>
      </c>
      <c r="F12" s="142">
        <v>0.18</v>
      </c>
      <c r="G12" s="142">
        <v>0.28000000000000003</v>
      </c>
      <c r="H12" s="142">
        <v>0.4</v>
      </c>
      <c r="I12" s="142">
        <v>0.52</v>
      </c>
    </row>
    <row r="13" spans="2:9" x14ac:dyDescent="0.2">
      <c r="B13" s="524" t="s">
        <v>484</v>
      </c>
      <c r="C13" s="524"/>
      <c r="D13" s="141" t="s">
        <v>4</v>
      </c>
      <c r="E13" s="142">
        <v>7.0000000000000007E-2</v>
      </c>
      <c r="F13" s="142">
        <v>9.4E-2</v>
      </c>
      <c r="G13" s="142">
        <v>0.112</v>
      </c>
      <c r="H13" s="142">
        <v>0.13</v>
      </c>
      <c r="I13" s="142">
        <v>0.14000000000000001</v>
      </c>
    </row>
    <row r="14" spans="2:9" x14ac:dyDescent="0.2">
      <c r="B14" s="524"/>
      <c r="C14" s="524"/>
      <c r="D14" s="141" t="s">
        <v>426</v>
      </c>
      <c r="E14" s="142">
        <v>0.14000000000000001</v>
      </c>
      <c r="F14" s="142">
        <v>0.23</v>
      </c>
      <c r="G14" s="142">
        <v>0.3</v>
      </c>
      <c r="H14" s="142">
        <v>0.4</v>
      </c>
      <c r="I14" s="142">
        <v>0.52</v>
      </c>
    </row>
    <row r="15" spans="2:9" x14ac:dyDescent="0.2">
      <c r="B15" s="524"/>
      <c r="C15" s="524"/>
      <c r="D15" s="141" t="s">
        <v>427</v>
      </c>
      <c r="E15" s="142">
        <v>6.8000000000000005E-2</v>
      </c>
      <c r="F15" s="142">
        <v>0.19</v>
      </c>
      <c r="G15" s="142">
        <v>0.34</v>
      </c>
      <c r="H15" s="142">
        <v>0.52</v>
      </c>
      <c r="I15" s="142">
        <v>0.72</v>
      </c>
    </row>
    <row r="16" spans="2:9" x14ac:dyDescent="0.2">
      <c r="B16" s="524" t="s">
        <v>485</v>
      </c>
      <c r="C16" s="524"/>
      <c r="D16" s="141" t="s">
        <v>4</v>
      </c>
      <c r="E16" s="142">
        <v>0.03</v>
      </c>
      <c r="F16" s="142">
        <v>0.04</v>
      </c>
      <c r="G16" s="142">
        <v>4.9000000000000002E-2</v>
      </c>
      <c r="H16" s="142">
        <v>5.6000000000000001E-2</v>
      </c>
      <c r="I16" s="142">
        <v>6.2E-2</v>
      </c>
    </row>
    <row r="17" spans="2:9" x14ac:dyDescent="0.2">
      <c r="B17" s="524"/>
      <c r="C17" s="524"/>
      <c r="D17" s="141" t="s">
        <v>426</v>
      </c>
      <c r="E17" s="142">
        <v>0.05</v>
      </c>
      <c r="F17" s="142">
        <v>0.14000000000000001</v>
      </c>
      <c r="G17" s="142">
        <v>0.27</v>
      </c>
      <c r="H17" s="142">
        <v>0.42</v>
      </c>
      <c r="I17" s="142">
        <v>0.6</v>
      </c>
    </row>
    <row r="18" spans="2:9" x14ac:dyDescent="0.2">
      <c r="B18" s="524"/>
      <c r="C18" s="524"/>
      <c r="D18" s="141" t="s">
        <v>427</v>
      </c>
      <c r="E18" s="142">
        <v>0.23</v>
      </c>
      <c r="F18" s="142">
        <v>0.56000000000000005</v>
      </c>
      <c r="G18" s="142">
        <v>0.93</v>
      </c>
      <c r="H18" s="142">
        <v>1.3</v>
      </c>
      <c r="I18" s="142">
        <v>1.7</v>
      </c>
    </row>
    <row r="19" spans="2:9" x14ac:dyDescent="0.2">
      <c r="B19" s="524" t="s">
        <v>486</v>
      </c>
      <c r="C19" s="524"/>
      <c r="D19" s="141" t="s">
        <v>4</v>
      </c>
      <c r="E19" s="142">
        <v>1.2E-2</v>
      </c>
      <c r="F19" s="142">
        <v>3.1E-2</v>
      </c>
      <c r="G19" s="142">
        <v>5.8000000000000003E-2</v>
      </c>
      <c r="H19" s="142">
        <v>0.09</v>
      </c>
      <c r="I19" s="142">
        <v>0.12</v>
      </c>
    </row>
    <row r="20" spans="2:9" x14ac:dyDescent="0.2">
      <c r="B20" s="524"/>
      <c r="C20" s="524"/>
      <c r="D20" s="141" t="s">
        <v>426</v>
      </c>
      <c r="E20" s="142">
        <v>5.3999999999999999E-2</v>
      </c>
      <c r="F20" s="142">
        <v>0.16</v>
      </c>
      <c r="G20" s="142">
        <v>0.27</v>
      </c>
      <c r="H20" s="142">
        <v>0.4</v>
      </c>
      <c r="I20" s="142">
        <v>0.56000000000000005</v>
      </c>
    </row>
    <row r="21" spans="2:9" x14ac:dyDescent="0.2">
      <c r="B21" s="524"/>
      <c r="C21" s="524"/>
      <c r="D21" s="141" t="s">
        <v>427</v>
      </c>
      <c r="E21" s="142">
        <v>0.22</v>
      </c>
      <c r="F21" s="142">
        <v>0.5</v>
      </c>
      <c r="G21" s="142">
        <v>0.81</v>
      </c>
      <c r="H21" s="142">
        <v>1.01</v>
      </c>
      <c r="I21" s="142">
        <v>1.05</v>
      </c>
    </row>
    <row r="22" spans="2:9" x14ac:dyDescent="0.2">
      <c r="B22" s="524" t="s">
        <v>487</v>
      </c>
      <c r="C22" s="524"/>
      <c r="D22" s="141" t="s">
        <v>4</v>
      </c>
      <c r="E22" s="142">
        <v>4.3999999999999997E-2</v>
      </c>
      <c r="F22" s="142">
        <v>0.11</v>
      </c>
      <c r="G22" s="142">
        <v>0.18</v>
      </c>
      <c r="H22" s="142">
        <v>0.27</v>
      </c>
      <c r="I22" s="142">
        <v>0.36</v>
      </c>
    </row>
    <row r="23" spans="2:9" x14ac:dyDescent="0.2">
      <c r="B23" s="524"/>
      <c r="C23" s="524"/>
      <c r="D23" s="141" t="s">
        <v>426</v>
      </c>
      <c r="E23" s="142">
        <v>0.95</v>
      </c>
      <c r="F23" s="142">
        <v>1.75</v>
      </c>
      <c r="G23" s="142">
        <v>2.5</v>
      </c>
      <c r="H23" s="142">
        <v>3.2</v>
      </c>
      <c r="I23" s="142">
        <v>3.9</v>
      </c>
    </row>
    <row r="24" spans="2:9" x14ac:dyDescent="0.2">
      <c r="B24" s="524"/>
      <c r="C24" s="524"/>
      <c r="D24" s="141" t="s">
        <v>427</v>
      </c>
      <c r="E24" s="142">
        <v>1.6</v>
      </c>
      <c r="F24" s="142">
        <v>3.3</v>
      </c>
      <c r="G24" s="142">
        <v>5.0999999999999996</v>
      </c>
      <c r="H24" s="142">
        <v>7.1</v>
      </c>
      <c r="I24" s="142">
        <v>9</v>
      </c>
    </row>
    <row r="25" spans="2:9" x14ac:dyDescent="0.2">
      <c r="B25" s="524" t="s">
        <v>488</v>
      </c>
      <c r="C25" s="524" t="s">
        <v>480</v>
      </c>
      <c r="D25" s="141" t="s">
        <v>436</v>
      </c>
      <c r="E25" s="142">
        <v>1.1000000000000001</v>
      </c>
      <c r="F25" s="142">
        <v>2.2999999999999998</v>
      </c>
      <c r="G25" s="142">
        <v>3.4</v>
      </c>
      <c r="H25" s="142">
        <v>4.7</v>
      </c>
      <c r="I25" s="142">
        <v>5.9</v>
      </c>
    </row>
    <row r="26" spans="2:9" x14ac:dyDescent="0.2">
      <c r="B26" s="524"/>
      <c r="C26" s="524"/>
      <c r="D26" s="141" t="s">
        <v>481</v>
      </c>
      <c r="E26" s="142">
        <v>2.8</v>
      </c>
      <c r="F26" s="142">
        <v>6.4</v>
      </c>
      <c r="G26" s="142">
        <v>10.5</v>
      </c>
      <c r="H26" s="142">
        <v>14.5</v>
      </c>
      <c r="I26" s="142">
        <v>19</v>
      </c>
    </row>
    <row r="27" spans="2:9" x14ac:dyDescent="0.2">
      <c r="B27" s="524"/>
      <c r="C27" s="524"/>
      <c r="D27" s="141" t="s">
        <v>482</v>
      </c>
      <c r="E27" s="142">
        <v>5</v>
      </c>
      <c r="F27" s="142">
        <v>10.5</v>
      </c>
      <c r="G27" s="142">
        <v>16</v>
      </c>
      <c r="H27" s="142">
        <v>22</v>
      </c>
      <c r="I27" s="142">
        <v>27</v>
      </c>
    </row>
    <row r="28" spans="2:9" x14ac:dyDescent="0.2">
      <c r="B28" s="524"/>
      <c r="C28" s="524" t="s">
        <v>489</v>
      </c>
      <c r="D28" s="141" t="s">
        <v>4</v>
      </c>
      <c r="E28" s="142">
        <v>0.06</v>
      </c>
      <c r="F28" s="142">
        <v>0.11</v>
      </c>
      <c r="G28" s="142">
        <v>0.15</v>
      </c>
      <c r="H28" s="142">
        <v>0.2</v>
      </c>
      <c r="I28" s="142">
        <v>0.24</v>
      </c>
    </row>
    <row r="29" spans="2:9" x14ac:dyDescent="0.2">
      <c r="B29" s="524"/>
      <c r="C29" s="524"/>
      <c r="D29" s="141" t="s">
        <v>426</v>
      </c>
      <c r="E29" s="142">
        <v>0.13</v>
      </c>
      <c r="F29" s="142">
        <v>0.28000000000000003</v>
      </c>
      <c r="G29" s="142">
        <v>0.48</v>
      </c>
      <c r="H29" s="142">
        <v>0.66</v>
      </c>
      <c r="I29" s="142">
        <v>0.86</v>
      </c>
    </row>
    <row r="30" spans="2:9" x14ac:dyDescent="0.2">
      <c r="B30" s="524"/>
      <c r="C30" s="524"/>
      <c r="D30" s="141" t="s">
        <v>427</v>
      </c>
      <c r="E30" s="142">
        <v>1.1000000000000001</v>
      </c>
      <c r="F30" s="142">
        <v>2.2999999999999998</v>
      </c>
      <c r="G30" s="142">
        <v>3.4</v>
      </c>
      <c r="H30" s="142">
        <v>4.7</v>
      </c>
      <c r="I30" s="142">
        <v>5.9</v>
      </c>
    </row>
    <row r="31" spans="2:9" x14ac:dyDescent="0.2">
      <c r="B31" s="139"/>
      <c r="C31" s="139"/>
    </row>
    <row r="32" spans="2:9" x14ac:dyDescent="0.2">
      <c r="B32" s="138" t="s">
        <v>492</v>
      </c>
      <c r="C32" s="138" t="s">
        <v>495</v>
      </c>
    </row>
    <row r="33" spans="2:3" x14ac:dyDescent="0.2">
      <c r="B33" s="138" t="s">
        <v>493</v>
      </c>
      <c r="C33" s="138" t="s">
        <v>494</v>
      </c>
    </row>
    <row r="34" spans="2:3" x14ac:dyDescent="0.2">
      <c r="B34" s="138" t="s">
        <v>490</v>
      </c>
    </row>
  </sheetData>
  <mergeCells count="12">
    <mergeCell ref="C28:C30"/>
    <mergeCell ref="B25:B30"/>
    <mergeCell ref="E5:I5"/>
    <mergeCell ref="D5:D6"/>
    <mergeCell ref="B5:C6"/>
    <mergeCell ref="B7:C9"/>
    <mergeCell ref="B10:C12"/>
    <mergeCell ref="B13:C15"/>
    <mergeCell ref="B16:C18"/>
    <mergeCell ref="B19:C21"/>
    <mergeCell ref="B22:C24"/>
    <mergeCell ref="C25:C27"/>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4304-FE43-480F-BD85-A02F7880F111}">
  <sheetPr codeName="Sheet4"/>
  <dimension ref="B2:G44"/>
  <sheetViews>
    <sheetView topLeftCell="A13" zoomScaleNormal="100" workbookViewId="0">
      <selection activeCell="B18" sqref="B18:D18"/>
    </sheetView>
  </sheetViews>
  <sheetFormatPr defaultColWidth="9" defaultRowHeight="13" x14ac:dyDescent="0.2"/>
  <cols>
    <col min="1" max="16384" width="9" style="13"/>
  </cols>
  <sheetData>
    <row r="2" spans="2:7" x14ac:dyDescent="0.2">
      <c r="B2" s="12" t="s">
        <v>110</v>
      </c>
      <c r="C2" s="12"/>
      <c r="D2" s="12"/>
      <c r="E2" s="12"/>
      <c r="F2" s="12"/>
      <c r="G2" s="12"/>
    </row>
    <row r="3" spans="2:7" x14ac:dyDescent="0.2">
      <c r="B3" s="14" t="s">
        <v>111</v>
      </c>
      <c r="C3" s="14" t="s">
        <v>112</v>
      </c>
      <c r="D3" s="14" t="s">
        <v>113</v>
      </c>
      <c r="E3" s="12"/>
      <c r="F3" s="12"/>
      <c r="G3" s="12"/>
    </row>
    <row r="4" spans="2:7" x14ac:dyDescent="0.2">
      <c r="B4" s="14">
        <v>4.2</v>
      </c>
      <c r="C4" s="14">
        <v>1.02</v>
      </c>
      <c r="D4" s="14">
        <v>1.03</v>
      </c>
      <c r="E4" s="12"/>
      <c r="F4" s="12"/>
      <c r="G4" s="12"/>
    </row>
    <row r="5" spans="2:7" x14ac:dyDescent="0.2">
      <c r="B5" s="14">
        <v>4.8</v>
      </c>
      <c r="C5" s="14">
        <v>1.04</v>
      </c>
      <c r="D5" s="14">
        <v>1.06</v>
      </c>
      <c r="E5" s="12"/>
      <c r="F5" s="12"/>
      <c r="G5" s="12"/>
    </row>
    <row r="6" spans="2:7" x14ac:dyDescent="0.2">
      <c r="B6" s="14">
        <v>5.4</v>
      </c>
      <c r="C6" s="14">
        <v>1.06</v>
      </c>
      <c r="D6" s="14">
        <v>1.0900000000000001</v>
      </c>
      <c r="E6" s="12"/>
      <c r="F6" s="12"/>
      <c r="G6" s="12"/>
    </row>
    <row r="7" spans="2:7" x14ac:dyDescent="0.2">
      <c r="B7" s="14">
        <v>6</v>
      </c>
      <c r="C7" s="14">
        <v>1.1000000000000001</v>
      </c>
      <c r="D7" s="14">
        <v>1.1499999999999999</v>
      </c>
      <c r="E7" s="12"/>
      <c r="F7" s="12"/>
      <c r="G7" s="12"/>
    </row>
    <row r="8" spans="2:7" x14ac:dyDescent="0.2">
      <c r="B8" s="14">
        <v>7.2</v>
      </c>
      <c r="C8" s="14">
        <v>1.1200000000000001</v>
      </c>
      <c r="D8" s="14">
        <v>1.18</v>
      </c>
      <c r="E8" s="12"/>
      <c r="F8" s="12"/>
      <c r="G8" s="12"/>
    </row>
    <row r="9" spans="2:7" x14ac:dyDescent="0.2">
      <c r="B9" s="12"/>
      <c r="C9" s="12"/>
      <c r="D9" s="15"/>
      <c r="E9" s="12"/>
      <c r="F9" s="12"/>
      <c r="G9" s="12"/>
    </row>
    <row r="10" spans="2:7" x14ac:dyDescent="0.2">
      <c r="B10" s="13" t="s">
        <v>440</v>
      </c>
    </row>
    <row r="11" spans="2:7" x14ac:dyDescent="0.2">
      <c r="B11" s="16" t="s">
        <v>441</v>
      </c>
      <c r="C11" s="16" t="s">
        <v>442</v>
      </c>
    </row>
    <row r="12" spans="2:7" x14ac:dyDescent="0.2">
      <c r="B12" s="16" t="s">
        <v>443</v>
      </c>
      <c r="C12" s="82">
        <v>1.2</v>
      </c>
    </row>
    <row r="13" spans="2:7" x14ac:dyDescent="0.2">
      <c r="B13" s="16" t="s">
        <v>444</v>
      </c>
      <c r="C13" s="82">
        <v>1.1000000000000001</v>
      </c>
    </row>
    <row r="14" spans="2:7" x14ac:dyDescent="0.2">
      <c r="B14" s="16" t="s">
        <v>445</v>
      </c>
      <c r="C14" s="82">
        <v>1.05</v>
      </c>
    </row>
    <row r="15" spans="2:7" x14ac:dyDescent="0.2">
      <c r="B15" s="16" t="s">
        <v>446</v>
      </c>
      <c r="C15" s="82">
        <v>1</v>
      </c>
    </row>
    <row r="17" spans="2:7" x14ac:dyDescent="0.2">
      <c r="B17" s="12" t="s">
        <v>109</v>
      </c>
      <c r="C17" s="12"/>
      <c r="D17" s="12"/>
      <c r="E17" s="12"/>
      <c r="F17" s="12"/>
      <c r="G17" s="12"/>
    </row>
    <row r="18" spans="2:7" x14ac:dyDescent="0.2">
      <c r="B18" s="528" t="s">
        <v>99</v>
      </c>
      <c r="C18" s="529"/>
      <c r="D18" s="530"/>
      <c r="E18" s="14" t="s">
        <v>100</v>
      </c>
      <c r="F18" s="12"/>
      <c r="G18" s="12"/>
    </row>
    <row r="19" spans="2:7" x14ac:dyDescent="0.2">
      <c r="B19" s="526" t="s">
        <v>101</v>
      </c>
      <c r="C19" s="526" t="s">
        <v>102</v>
      </c>
      <c r="D19" s="14" t="s">
        <v>99</v>
      </c>
      <c r="E19" s="14">
        <v>0.4</v>
      </c>
      <c r="F19" s="12"/>
      <c r="G19" s="12"/>
    </row>
    <row r="20" spans="2:7" x14ac:dyDescent="0.2">
      <c r="B20" s="531"/>
      <c r="C20" s="531"/>
      <c r="D20" s="14" t="s">
        <v>103</v>
      </c>
      <c r="E20" s="14">
        <v>0.3</v>
      </c>
      <c r="F20" s="12"/>
      <c r="G20" s="12"/>
    </row>
    <row r="21" spans="2:7" x14ac:dyDescent="0.2">
      <c r="B21" s="531"/>
      <c r="C21" s="527"/>
      <c r="D21" s="14" t="s">
        <v>104</v>
      </c>
      <c r="E21" s="14">
        <v>0.1</v>
      </c>
      <c r="F21" s="12"/>
      <c r="G21" s="12"/>
    </row>
    <row r="22" spans="2:7" x14ac:dyDescent="0.2">
      <c r="B22" s="531"/>
      <c r="C22" s="526" t="s">
        <v>105</v>
      </c>
      <c r="D22" s="14" t="s">
        <v>106</v>
      </c>
      <c r="E22" s="14">
        <v>0.4</v>
      </c>
      <c r="F22" s="12"/>
      <c r="G22" s="12"/>
    </row>
    <row r="23" spans="2:7" x14ac:dyDescent="0.2">
      <c r="B23" s="531"/>
      <c r="C23" s="527"/>
      <c r="D23" s="14" t="s">
        <v>107</v>
      </c>
      <c r="E23" s="14">
        <v>0.8</v>
      </c>
      <c r="F23" s="12"/>
      <c r="G23" s="12"/>
    </row>
    <row r="24" spans="2:7" x14ac:dyDescent="0.2">
      <c r="B24" s="527"/>
      <c r="C24" s="528" t="s">
        <v>108</v>
      </c>
      <c r="D24" s="530"/>
      <c r="E24" s="14">
        <v>0.3</v>
      </c>
      <c r="F24" s="12"/>
      <c r="G24" s="12"/>
    </row>
    <row r="25" spans="2:7" x14ac:dyDescent="0.2">
      <c r="B25" s="12"/>
      <c r="C25" s="12"/>
      <c r="D25" s="12"/>
      <c r="E25" s="12"/>
      <c r="F25" s="12"/>
      <c r="G25" s="12"/>
    </row>
    <row r="26" spans="2:7" x14ac:dyDescent="0.2">
      <c r="B26" s="12" t="s">
        <v>125</v>
      </c>
      <c r="C26" s="12"/>
      <c r="D26" s="12"/>
      <c r="E26" s="12"/>
      <c r="F26" s="12"/>
      <c r="G26" s="12"/>
    </row>
    <row r="27" spans="2:7" x14ac:dyDescent="0.2">
      <c r="B27" s="526" t="s">
        <v>128</v>
      </c>
      <c r="C27" s="526" t="s">
        <v>114</v>
      </c>
      <c r="D27" s="528" t="s">
        <v>115</v>
      </c>
      <c r="E27" s="529"/>
      <c r="F27" s="530"/>
      <c r="G27" s="14" t="s">
        <v>116</v>
      </c>
    </row>
    <row r="28" spans="2:7" x14ac:dyDescent="0.2">
      <c r="B28" s="527"/>
      <c r="C28" s="527"/>
      <c r="D28" s="14" t="s">
        <v>117</v>
      </c>
      <c r="E28" s="14" t="s">
        <v>126</v>
      </c>
      <c r="F28" s="14" t="s">
        <v>127</v>
      </c>
      <c r="G28" s="14" t="s">
        <v>117</v>
      </c>
    </row>
    <row r="29" spans="2:7" x14ac:dyDescent="0.2">
      <c r="B29" s="14">
        <v>750</v>
      </c>
      <c r="C29" s="14" t="s">
        <v>118</v>
      </c>
      <c r="D29" s="14">
        <v>19</v>
      </c>
      <c r="E29" s="14">
        <v>20</v>
      </c>
      <c r="F29" s="14">
        <v>28</v>
      </c>
      <c r="G29" s="14">
        <v>14</v>
      </c>
    </row>
    <row r="30" spans="2:7" x14ac:dyDescent="0.2">
      <c r="B30" s="14">
        <v>500</v>
      </c>
      <c r="C30" s="14" t="s">
        <v>119</v>
      </c>
      <c r="D30" s="14">
        <v>12</v>
      </c>
      <c r="E30" s="14">
        <v>13</v>
      </c>
      <c r="F30" s="14">
        <v>19</v>
      </c>
      <c r="G30" s="14">
        <v>10</v>
      </c>
    </row>
    <row r="31" spans="2:7" ht="15" customHeight="1" x14ac:dyDescent="0.2">
      <c r="B31" s="14">
        <v>300</v>
      </c>
      <c r="C31" s="14" t="s">
        <v>120</v>
      </c>
      <c r="D31" s="14">
        <v>7</v>
      </c>
      <c r="E31" s="14">
        <v>8</v>
      </c>
      <c r="F31" s="14">
        <v>11</v>
      </c>
      <c r="G31" s="14">
        <v>6</v>
      </c>
    </row>
    <row r="32" spans="2:7" x14ac:dyDescent="0.2">
      <c r="B32" s="14">
        <v>200</v>
      </c>
      <c r="C32" s="14" t="s">
        <v>121</v>
      </c>
      <c r="D32" s="14">
        <v>5</v>
      </c>
      <c r="E32" s="14">
        <v>5</v>
      </c>
      <c r="F32" s="14">
        <v>8</v>
      </c>
      <c r="G32" s="14">
        <v>4</v>
      </c>
    </row>
    <row r="33" spans="2:7" x14ac:dyDescent="0.2">
      <c r="B33" s="14">
        <v>150</v>
      </c>
      <c r="C33" s="14" t="s">
        <v>122</v>
      </c>
      <c r="D33" s="14">
        <v>4</v>
      </c>
      <c r="E33" s="14">
        <v>4</v>
      </c>
      <c r="F33" s="14">
        <v>6</v>
      </c>
      <c r="G33" s="14">
        <v>3</v>
      </c>
    </row>
    <row r="34" spans="2:7" x14ac:dyDescent="0.2">
      <c r="B34" s="14">
        <v>100</v>
      </c>
      <c r="C34" s="14" t="s">
        <v>123</v>
      </c>
      <c r="D34" s="14">
        <v>2</v>
      </c>
      <c r="E34" s="14">
        <v>3</v>
      </c>
      <c r="F34" s="14">
        <v>4</v>
      </c>
      <c r="G34" s="14">
        <v>2</v>
      </c>
    </row>
    <row r="35" spans="2:7" x14ac:dyDescent="0.2">
      <c r="B35" s="14">
        <v>75</v>
      </c>
      <c r="C35" s="14" t="s">
        <v>124</v>
      </c>
      <c r="D35" s="14">
        <v>2</v>
      </c>
      <c r="E35" s="14">
        <v>2</v>
      </c>
      <c r="F35" s="14">
        <v>3</v>
      </c>
      <c r="G35" s="14">
        <v>1</v>
      </c>
    </row>
    <row r="36" spans="2:7" x14ac:dyDescent="0.2">
      <c r="B36" s="12"/>
      <c r="C36" s="12"/>
      <c r="D36" s="12"/>
      <c r="E36" s="12"/>
      <c r="F36" s="12"/>
      <c r="G36" s="15"/>
    </row>
    <row r="37" spans="2:7" x14ac:dyDescent="0.2">
      <c r="B37" s="12" t="s">
        <v>145</v>
      </c>
      <c r="C37" s="12"/>
      <c r="D37" s="12"/>
      <c r="E37" s="12"/>
      <c r="F37" s="12"/>
      <c r="G37" s="12"/>
    </row>
    <row r="38" spans="2:7" x14ac:dyDescent="0.2">
      <c r="B38" s="525" t="s">
        <v>129</v>
      </c>
      <c r="C38" s="525" t="s">
        <v>130</v>
      </c>
      <c r="D38" s="525" t="s">
        <v>140</v>
      </c>
      <c r="E38" s="525"/>
      <c r="F38" s="525" t="s">
        <v>131</v>
      </c>
      <c r="G38" s="525"/>
    </row>
    <row r="39" spans="2:7" x14ac:dyDescent="0.2">
      <c r="B39" s="525"/>
      <c r="C39" s="525"/>
      <c r="D39" s="14" t="s">
        <v>135</v>
      </c>
      <c r="E39" s="14" t="s">
        <v>133</v>
      </c>
      <c r="F39" s="14" t="s">
        <v>134</v>
      </c>
      <c r="G39" s="14" t="s">
        <v>132</v>
      </c>
    </row>
    <row r="40" spans="2:7" x14ac:dyDescent="0.2">
      <c r="B40" s="14" t="s">
        <v>136</v>
      </c>
      <c r="C40" s="14" t="s">
        <v>141</v>
      </c>
      <c r="D40" s="14">
        <v>55</v>
      </c>
      <c r="E40" s="14">
        <v>66</v>
      </c>
      <c r="F40" s="14">
        <v>69</v>
      </c>
      <c r="G40" s="14">
        <v>53</v>
      </c>
    </row>
    <row r="41" spans="2:7" x14ac:dyDescent="0.2">
      <c r="B41" s="14" t="s">
        <v>137</v>
      </c>
      <c r="C41" s="14" t="s">
        <v>142</v>
      </c>
      <c r="D41" s="14">
        <v>55</v>
      </c>
      <c r="E41" s="14">
        <v>62</v>
      </c>
      <c r="F41" s="14">
        <v>67</v>
      </c>
      <c r="G41" s="14">
        <v>49</v>
      </c>
    </row>
    <row r="42" spans="2:7" x14ac:dyDescent="0.2">
      <c r="B42" s="14" t="s">
        <v>138</v>
      </c>
      <c r="C42" s="14" t="s">
        <v>143</v>
      </c>
      <c r="D42" s="14">
        <v>51</v>
      </c>
      <c r="E42" s="14">
        <v>47</v>
      </c>
      <c r="F42" s="14">
        <v>64</v>
      </c>
      <c r="G42" s="14">
        <v>34</v>
      </c>
    </row>
    <row r="43" spans="2:7" x14ac:dyDescent="0.2">
      <c r="B43" s="14" t="s">
        <v>139</v>
      </c>
      <c r="C43" s="14" t="s">
        <v>144</v>
      </c>
      <c r="D43" s="14">
        <v>65</v>
      </c>
      <c r="E43" s="14">
        <v>81</v>
      </c>
      <c r="F43" s="14">
        <v>79</v>
      </c>
      <c r="G43" s="14">
        <v>67</v>
      </c>
    </row>
    <row r="44" spans="2:7" x14ac:dyDescent="0.2">
      <c r="B44" s="12"/>
      <c r="C44" s="12"/>
      <c r="D44" s="12"/>
      <c r="E44" s="12"/>
      <c r="F44" s="12"/>
      <c r="G44" s="15"/>
    </row>
  </sheetData>
  <mergeCells count="12">
    <mergeCell ref="B18:D18"/>
    <mergeCell ref="B19:B24"/>
    <mergeCell ref="C19:C21"/>
    <mergeCell ref="C22:C23"/>
    <mergeCell ref="C24:D24"/>
    <mergeCell ref="B38:B39"/>
    <mergeCell ref="C38:C39"/>
    <mergeCell ref="D38:E38"/>
    <mergeCell ref="F38:G38"/>
    <mergeCell ref="B27:B28"/>
    <mergeCell ref="C27:C28"/>
    <mergeCell ref="D27:F2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例題1</vt:lpstr>
      <vt:lpstr>例題2</vt:lpstr>
      <vt:lpstr>白紙</vt:lpstr>
      <vt:lpstr>【表】設計用屋外温度</vt:lpstr>
      <vt:lpstr>【表】実行温度差</vt:lpstr>
      <vt:lpstr>【表】ガラス面標準日射取得</vt:lpstr>
      <vt:lpstr>【表】アルミサッシの隙間風量</vt:lpstr>
      <vt:lpstr>【表】その他</vt:lpstr>
      <vt:lpstr>白紙!Print_Area</vt:lpstr>
      <vt:lpstr>例題1!Print_Area</vt:lpstr>
      <vt:lpstr>例題2!Print_Area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2025-11-14T10:30:22Z</cp:lastPrinted>
  <dcterms:created xsi:type="dcterms:W3CDTF">2011-06-22T11:27:57Z</dcterms:created>
  <dcterms:modified xsi:type="dcterms:W3CDTF">2025-12-09T12:30:18Z</dcterms:modified>
</cp:coreProperties>
</file>